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RESUMO" sheetId="1" state="visible" r:id="rId3"/>
    <sheet name="ALMOXARIFE 44H" sheetId="2" state="visible" r:id="rId4"/>
    <sheet name="MOTOCICLISTA 44H" sheetId="3" state="visible" r:id="rId5"/>
    <sheet name="TRATORISTA 44H" sheetId="4" state="visible" r:id="rId6"/>
    <sheet name="EPIS" sheetId="5" state="visible" r:id="rId7"/>
    <sheet name="UNIFORMES" sheetId="6" state="visible" r:id="rId8"/>
  </sheets>
  <definedNames>
    <definedName function="false" hidden="false" localSheetId="4" name="_xlnm.Print_Area" vbProcedure="false">EPIS!$A$1:$F$43</definedName>
    <definedName function="false" hidden="false" localSheetId="4" name="Print_Area_0" vbProcedure="false">EPIS!$A$1:$F$43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<sst xmlns="http://schemas.openxmlformats.org/spreadsheetml/2006/main" count="796" uniqueCount="205">
  <si>
    <t xml:space="preserve">ANEXO III – PLANILHAS DE CUSTOS E FORMAÇÃO DE PREÇOS</t>
  </si>
  <si>
    <t xml:space="preserve">QUADRO RESUMO</t>
  </si>
  <si>
    <t xml:space="preserve">GRUPO 01 </t>
  </si>
  <si>
    <t xml:space="preserve">ITEM</t>
  </si>
  <si>
    <t xml:space="preserve">CARGO</t>
  </si>
  <si>
    <t xml:space="preserve">CBO</t>
  </si>
  <si>
    <t xml:space="preserve">UNIDADE DE FORNECIMENTO</t>
  </si>
  <si>
    <t xml:space="preserve">QT</t>
  </si>
  <si>
    <t xml:space="preserve">VALOR UNITÁRIO MENSAL (MÁXIMO)</t>
  </si>
  <si>
    <t xml:space="preserve">VALOR TOTAL MENSAL (MÁXIMO)</t>
  </si>
  <si>
    <t xml:space="preserve">VALOR TOTAL  MÁXIMO (11 meses)</t>
  </si>
  <si>
    <t xml:space="preserve">ALMOXARIFE 44H</t>
  </si>
  <si>
    <t xml:space="preserve">4141-05</t>
  </si>
  <si>
    <t xml:space="preserve">POSTO</t>
  </si>
  <si>
    <t xml:space="preserve">MOTOCICLISTA 44H</t>
  </si>
  <si>
    <t xml:space="preserve">5191-10</t>
  </si>
  <si>
    <t xml:space="preserve">TRATORISTA 44H</t>
  </si>
  <si>
    <t xml:space="preserve">6410-15</t>
  </si>
  <si>
    <t xml:space="preserve">VALOR GLOBAL MENSAL MÁXIMO</t>
  </si>
  <si>
    <t xml:space="preserve">VALOR GLOBAL MÁXIMO (para 11 meses)</t>
  </si>
  <si>
    <t xml:space="preserve"> OBSERVAÇÃO:  Segundo o MTE a caracterização e classificação da insalubridade e da periculosidade, devem ser feitas através de perícia do Médico ou Engenheiro do Trabalho. (Art. 195 CLT).</t>
  </si>
  <si>
    <t xml:space="preserve">Categoria profissional: ALMOXARIFE – 44 HORAS</t>
  </si>
  <si>
    <t xml:space="preserve">Nº do Processo</t>
  </si>
  <si>
    <t xml:space="preserve">23111.008303/2025-34</t>
  </si>
  <si>
    <t xml:space="preserve">Discriminação dos Serviços</t>
  </si>
  <si>
    <t xml:space="preserve">A</t>
  </si>
  <si>
    <t xml:space="preserve">Data de apresentação da proposta</t>
  </si>
  <si>
    <t xml:space="preserve">B</t>
  </si>
  <si>
    <t xml:space="preserve">Município</t>
  </si>
  <si>
    <t xml:space="preserve">TERESINA-PI</t>
  </si>
  <si>
    <t xml:space="preserve">C</t>
  </si>
  <si>
    <t xml:space="preserve">Ano do Acordo, Convenção ou Dissídio Coletivo</t>
  </si>
  <si>
    <t xml:space="preserve">PI000053/2025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</si>
  <si>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</si>
  <si>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</si>
  <si>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</si>
  <si>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</si>
  <si>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</si>
  <si>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Quantidade estimada a contratar (em função da unidade de medida)</t>
  </si>
  <si>
    <t xml:space="preserve">Apoio Administrativo e Atividades Auxiliares</t>
  </si>
  <si>
    <t xml:space="preserve">Dados para composição dos custos referentes à mão-de-obra</t>
  </si>
  <si>
    <t xml:space="preserve">Tipo de serviço (mesmo serviço com características distintas)</t>
  </si>
  <si>
    <t xml:space="preserve">ALMOXARIFE</t>
  </si>
  <si>
    <t xml:space="preserve">Classificação Brasileira de Ocupações (CBO)</t>
  </si>
  <si>
    <t xml:space="preserve">Salário Nominativo da Categoria Profissional</t>
  </si>
  <si>
    <t xml:space="preserve">Categoria profissional (vinculada à execução contratual)</t>
  </si>
  <si>
    <t xml:space="preserve">SINDICATO DAS EMPRESAS DE ASSEIO E CONSERVACAO DO ESTADO DO PIAUI</t>
  </si>
  <si>
    <t xml:space="preserve">Data base da categoria (dia/mês/ano)</t>
  </si>
  <si>
    <t xml:space="preserve">1º janeiro de 2025</t>
  </si>
  <si>
    <t xml:space="preserve">MÓDULO 1 - COMPOSIÇÃO DA REMUNERAÇÃO</t>
  </si>
  <si>
    <t xml:space="preserve">COMPOSIÇÃO DA REMUNERAÇÃO</t>
  </si>
  <si>
    <t xml:space="preserve">%</t>
  </si>
  <si>
    <t xml:space="preserve">VALOR (R$)</t>
  </si>
  <si>
    <t xml:space="preserve">Salário Base</t>
  </si>
  <si>
    <t xml:space="preserve">Adicional Periculosidade</t>
  </si>
  <si>
    <t xml:space="preserve">Adicional Insalubridade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</si>
  <si>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</si>
  <si>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</si>
  <si>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</si>
  <si>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</si>
  <si>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Outros (especificar)</t>
  </si>
  <si>
    <t xml:space="preserve">TOTAL DO MÓDULO 1</t>
  </si>
  <si>
    <t xml:space="preserve">MÓDULO 2 – ENCARGOS E BENEFÍCIOS ANUAIS, MENSAIS E DIÁRIOS</t>
  </si>
  <si>
    <t xml:space="preserve">Submódulo 2.1 - 13º Salário, Férias e Adicional de Férias</t>
  </si>
  <si>
    <t xml:space="preserve">13 (Décimo-terceiro) salário</t>
  </si>
  <si>
    <t xml:space="preserve">Férias e Abono de Férias</t>
  </si>
  <si>
    <t xml:space="preserve">TOTAL SUBMÓDULO 2.1</t>
  </si>
  <si>
    <r>
      <rPr>
        <b val="true"/>
        <sz val="10"/>
        <color rgb="FF000000"/>
        <rFont val="Arial"/>
        <family val="0"/>
        <charset val="1"/>
      </rPr>
      <t xml:space="preserve">BASE DE CÁLCULO PARA O SUBMÓDULO 2.2 </t>
    </r>
    <r>
      <rPr>
        <sz val="10"/>
        <color rgb="FF000000"/>
        <rFont val="Arial"/>
        <family val="0"/>
        <charset val="1"/>
      </rPr>
      <t xml:space="preserve">(MÓDULO 1 + SUBMÓDULO 2.1)</t>
    </r>
  </si>
  <si>
    <t xml:space="preserve">MÓDULO 1</t>
  </si>
  <si>
    <t xml:space="preserve">SUBMÓDULO 2.1</t>
  </si>
  <si>
    <t xml:space="preserve">TOTAL</t>
  </si>
  <si>
    <t xml:space="preserve">Submódulo 2.2 - GPS, FGTS e Outras Contribuições</t>
  </si>
  <si>
    <t xml:space="preserve">INSS</t>
  </si>
  <si>
    <t xml:space="preserve">Salário Educação</t>
  </si>
  <si>
    <t xml:space="preserve">SAT (Seguro Acidente de Trabalho)</t>
  </si>
  <si>
    <t xml:space="preserve">SESC ou SESI</t>
  </si>
  <si>
    <t xml:space="preserve">SENAI - SENAC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</si>
  <si>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</si>
  <si>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</si>
  <si>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</si>
  <si>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</si>
  <si>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</si>
  <si>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SUBMÓDULO 2.2</t>
  </si>
  <si>
    <t xml:space="preserve">Submódulo 2.3 - Benefícios Mensais e Diários</t>
  </si>
  <si>
    <t xml:space="preserve">Transporte</t>
  </si>
  <si>
    <t xml:space="preserve">Auxílio-Refeição/Alimentação</t>
  </si>
  <si>
    <t xml:space="preserve">-</t>
  </si>
  <si>
    <t xml:space="preserve">Assistência Médica e Familiar</t>
  </si>
  <si>
    <t xml:space="preserve">Seguro de vida</t>
  </si>
  <si>
    <t xml:space="preserve">TOTAL SUBMÓDULO 2.3</t>
  </si>
  <si>
    <t xml:space="preserve">QUADRO-RESUMO DO MÓDULO 2 - ENCARGOS, BENEFÍCIOS ANUAIS, MENSAIS E DIÁRIOS</t>
  </si>
  <si>
    <t xml:space="preserve">Módulo 2 - Encargos, Benefícios Anuais, Mensais e Diários</t>
  </si>
  <si>
    <t xml:space="preserve">2.1</t>
  </si>
  <si>
    <t xml:space="preserve">13º Salário, Férias e Adicional de Férias</t>
  </si>
  <si>
    <t xml:space="preserve">2.2</t>
  </si>
  <si>
    <t xml:space="preserve">GPS, FGTS e Outras Contribuições</t>
  </si>
  <si>
    <t xml:space="preserve">2.3</t>
  </si>
  <si>
    <t xml:space="preserve">Benefícios Mensais e Diários</t>
  </si>
  <si>
    <t xml:space="preserve">TOTAL DO MÓDULO 2</t>
  </si>
  <si>
    <r>
      <rPr>
        <b val="true"/>
        <sz val="10"/>
        <color rgb="FF000000"/>
        <rFont val="Arial"/>
        <family val="0"/>
        <charset val="1"/>
      </rPr>
      <t xml:space="preserve">BASE DE CÁLCULO PARA O MÓDULO 3 </t>
    </r>
    <r>
      <rPr>
        <sz val="10"/>
        <color rgb="FF000000"/>
        <rFont val="Arial"/>
        <family val="0"/>
        <charset val="1"/>
      </rPr>
      <t xml:space="preserve">(MÓDULO 1 + MÓDULO 2)</t>
    </r>
  </si>
  <si>
    <t xml:space="preserve">MÓDULO 2</t>
  </si>
  <si>
    <t xml:space="preserve">MÓDULO 3 – PROVISÃO PARA RESCISÃO</t>
  </si>
  <si>
    <t xml:space="preserve">PROVISÃO PARA RESCISÃO</t>
  </si>
  <si>
    <t xml:space="preserve">Aviso Prévio Indenizado</t>
  </si>
  <si>
    <t xml:space="preserve">Incidência do FGTS sobre Aviso Prévio Indenizado</t>
  </si>
  <si>
    <t xml:space="preserve">Aviso Prévio Trabalhado</t>
  </si>
  <si>
    <t xml:space="preserve">Incidência dos encargos do submódulo 2.2 sobre Aviso Prévio Trabalhado</t>
  </si>
  <si>
    <t xml:space="preserve">Multa do FGTS sobre o Aviso Prévio Indenizado e sobre o Aviso Prévio Trabalhado</t>
  </si>
  <si>
    <t xml:space="preserve">TOTAL DO MÓDULO 3</t>
  </si>
  <si>
    <r>
      <rPr>
        <b val="true"/>
        <sz val="10"/>
        <color rgb="FF000000"/>
        <rFont val="Arial"/>
        <family val="0"/>
        <charset val="1"/>
      </rPr>
      <t xml:space="preserve">BASE DE CÁLCULO PARA O MÓDULO 4 </t>
    </r>
    <r>
      <rPr>
        <sz val="10"/>
        <color rgb="FF000000"/>
        <rFont val="Arial"/>
        <family val="0"/>
        <charset val="1"/>
      </rPr>
      <t xml:space="preserve">(MÓDULO 1 + MÓDULO 2 + MÓDULO 3)</t>
    </r>
  </si>
  <si>
    <t xml:space="preserve">MÓDULO 3</t>
  </si>
  <si>
    <t xml:space="preserve">MÓDULO 4 – CUSTO DE REPOSIÇÃO DO PROFISSIONAL AUSENTE</t>
  </si>
  <si>
    <t xml:space="preserve">Submódulo 4.1 - Ausências Legais</t>
  </si>
  <si>
    <t xml:space="preserve">Substituto na cobertura de Férias</t>
  </si>
  <si>
    <t xml:space="preserve">Substituto na cobertura de Ausências Legais</t>
  </si>
  <si>
    <t xml:space="preserve">Substituto na cobertura de Licença Paternidade</t>
  </si>
  <si>
    <t xml:space="preserve">Substituto na cobertura de Ausência por Acidente de Trabalho</t>
  </si>
  <si>
    <t xml:space="preserve">Substituto na cobertura de Afastamento Maternidade</t>
  </si>
  <si>
    <t xml:space="preserve">Substituto na cobertura de outras ausências</t>
  </si>
  <si>
    <t xml:space="preserve">TOTAL SUBMÓDULO 4.1</t>
  </si>
  <si>
    <t xml:space="preserve">Submódulo 4.2 - Intrajornada</t>
  </si>
  <si>
    <t xml:space="preserve">Intervalo para Repouso ou Alimentação</t>
  </si>
  <si>
    <t xml:space="preserve">TOTAL SUBMÓDULO 4.2</t>
  </si>
  <si>
    <t xml:space="preserve">QUADRO-RESUMO DO MÓDULO 4 - CUSTO DE REPOSIÇÃO DO PROFISSIONAL AUSENTE</t>
  </si>
  <si>
    <t xml:space="preserve">Módulo 4 - Custo de Reposição do Profissional Ausente</t>
  </si>
  <si>
    <t xml:space="preserve">4.1</t>
  </si>
  <si>
    <t xml:space="preserve">Ausências Legais</t>
  </si>
  <si>
    <t xml:space="preserve">4.2</t>
  </si>
  <si>
    <t xml:space="preserve">Intrajornada</t>
  </si>
  <si>
    <t xml:space="preserve">TOTAL DO MÓDULO 4</t>
  </si>
  <si>
    <t xml:space="preserve">MÓDULO 5 – INSUMOS DIVERSOS</t>
  </si>
  <si>
    <t xml:space="preserve">INSUMOS DIVERSOS</t>
  </si>
  <si>
    <t xml:space="preserve">Materiais</t>
  </si>
  <si>
    <t xml:space="preserve">EPIs</t>
  </si>
  <si>
    <t xml:space="preserve">Uniformes</t>
  </si>
  <si>
    <t xml:space="preserve">Equipamentos / Ferramentas</t>
  </si>
  <si>
    <t xml:space="preserve">TOTAL DO MÓDULO 5</t>
  </si>
  <si>
    <r>
      <rPr>
        <b val="true"/>
        <sz val="10"/>
        <color rgb="FF000000"/>
        <rFont val="Arial"/>
        <family val="0"/>
        <charset val="1"/>
      </rPr>
      <t xml:space="preserve">BASE DE CÁLCULO PARA O MÓDULO 6 </t>
    </r>
    <r>
      <rPr>
        <sz val="10"/>
        <color rgb="FF000000"/>
        <rFont val="Arial"/>
        <family val="0"/>
        <charset val="1"/>
      </rPr>
      <t xml:space="preserve">(MÓDULO 1 + MÓDULO 2 + MÓDULO 3 + MÓDULO 4 + MÓDULO 5)</t>
    </r>
  </si>
  <si>
    <t xml:space="preserve">MÓDULO 4</t>
  </si>
  <si>
    <t xml:space="preserve">MÓDULO 5</t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</si>
  <si>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</si>
  <si>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</si>
  <si>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</si>
  <si>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</si>
  <si>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</si>
  <si>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</t>
  </si>
  <si>
    <t xml:space="preserve">PIS</t>
  </si>
  <si>
    <t xml:space="preserve">C.2</t>
  </si>
  <si>
    <t xml:space="preserve">COFINS</t>
  </si>
  <si>
    <t xml:space="preserve">C.3</t>
  </si>
  <si>
    <t xml:space="preserve">ISS</t>
  </si>
  <si>
    <t xml:space="preserve">TOTAL DO MÓDULO 6</t>
  </si>
  <si>
    <t xml:space="preserve">a)</t>
  </si>
  <si>
    <t xml:space="preserve">Tributos % = To = .............................................................</t>
  </si>
  <si>
    <t xml:space="preserve">b)</t>
  </si>
  <si>
    <t xml:space="preserve">(Total dos Módulos 1, 2, 3, 4 e 5+ Custos indiretos + lucro)= Po = ...................................</t>
  </si>
  <si>
    <t xml:space="preserve">c)</t>
  </si>
  <si>
    <t xml:space="preserve">Po / (1 - To) = P1 = ..............................................................................</t>
  </si>
  <si>
    <t xml:space="preserve">Valor dos Tributos = P1 - Po</t>
  </si>
  <si>
    <t xml:space="preserve">QUADRO RESUMO DO CUSTO POR EMPREGADO</t>
  </si>
  <si>
    <t xml:space="preserve">Mão-de-Obra vinculada à execução contratual (valor por empregado)</t>
  </si>
  <si>
    <t xml:space="preserve">Subtotal (A + B + C + D + E)</t>
  </si>
  <si>
    <t xml:space="preserve">PREÇO TOTAL POR EMPREGADO</t>
  </si>
  <si>
    <t xml:space="preserve">Categoria profissional: MOTOCICLISTA – 44 HORAS</t>
  </si>
  <si>
    <t xml:space="preserve">MOTOCICLISTA</t>
  </si>
  <si>
    <t xml:space="preserve">Categoria profissional: TRATORISTA – 44 HORAS</t>
  </si>
  <si>
    <t xml:space="preserve">TRATORISTA</t>
  </si>
  <si>
    <t xml:space="preserve">EPI’S</t>
  </si>
  <si>
    <t xml:space="preserve">TABELA 01 - QUANTITATIVOS DE EQUIPAMENTOS DE PROTEÇÃO INDIVIDUAL (EPI’S) POR EMPREGADO</t>
  </si>
  <si>
    <t xml:space="preserve"> QUANTITATIVOS DE EPI’S -ALMOXARIFE</t>
  </si>
  <si>
    <t xml:space="preserve">NOME</t>
  </si>
  <si>
    <t xml:space="preserve">QUANT.</t>
  </si>
  <si>
    <t xml:space="preserve">UNIDADE</t>
  </si>
  <si>
    <t xml:space="preserve">VALOR UNITÁRIO</t>
  </si>
  <si>
    <t xml:space="preserve">Capacete de segurança. </t>
  </si>
  <si>
    <t xml:space="preserve">Bota de segurança com biqueira de aço. </t>
  </si>
  <si>
    <t xml:space="preserve">PAR</t>
  </si>
  <si>
    <t xml:space="preserve">TOTAL MENSAL </t>
  </si>
  <si>
    <t xml:space="preserve"> QUANTITATIVOS DE EPI’S – MOTOCICLISTA</t>
  </si>
  <si>
    <t xml:space="preserve">Capacete para motociclista aprovado pelo INMETRO. </t>
  </si>
  <si>
    <t xml:space="preserve">Jaqueta para motociclista. </t>
  </si>
  <si>
    <t xml:space="preserve">Luvas para motociclista. </t>
  </si>
  <si>
    <t xml:space="preserve">Conjunto de Cotoveleiras ajustáveis para motociclista. </t>
  </si>
  <si>
    <t xml:space="preserve">Bota de segurança para motociclista. </t>
  </si>
  <si>
    <t xml:space="preserve">Conjunto de joelheiras ajustáveis para motociclista. </t>
  </si>
  <si>
    <t xml:space="preserve">QUANTITATIVOS DE EPI’S – TRATORISTA</t>
  </si>
  <si>
    <t xml:space="preserve">Boné árabe confeccionado em brim ou similar. </t>
  </si>
  <si>
    <t xml:space="preserve">Óculos de segurança com lentes cinza com proteção nas laterais. </t>
  </si>
  <si>
    <t xml:space="preserve">Protetor auricular tipo concha. </t>
  </si>
  <si>
    <t xml:space="preserve">Luvas de proteção tricotadas com pigmentos de borracha. </t>
  </si>
  <si>
    <t xml:space="preserve">UNIFORMES</t>
  </si>
  <si>
    <t xml:space="preserve">TABELA 02 - QUANTITATIVO DE UNIFORMES POR EMPREGADO </t>
  </si>
  <si>
    <t xml:space="preserve">Camisa social (feminina ou masculina) de manga curta em Tecido de algodão de boa qualidade, cor azul turquesa. </t>
  </si>
  <si>
    <t xml:space="preserve">Calça social (feminina ou masculina) na cor preta em tecido de boa qualidade. </t>
  </si>
  <si>
    <t xml:space="preserve">Sapato Feminino: Sapatos na cor preta, de boa qualidade, salto médio, tipo scarpin ou estilo boneca. Sapato Masculino: Sapato na cor preta, de boa qualidade, com ou sem cadarço. </t>
  </si>
  <si>
    <t xml:space="preserve">Meias Finas e de boa qualidade. </t>
  </si>
  <si>
    <t xml:space="preserve">Cinto na cor preta. </t>
  </si>
  <si>
    <t xml:space="preserve">Crachá de identificação com foto</t>
  </si>
  <si>
    <t xml:space="preserve">Camisa social de manga longa em tecido de algodão de boa qualidade na cor branca. </t>
  </si>
  <si>
    <t xml:space="preserve">Calça social na cor preta em tecido de boa qualidade. </t>
  </si>
  <si>
    <t xml:space="preserve">Sapato social na cor preta com ou sem cadarços. </t>
  </si>
  <si>
    <t xml:space="preserve">TOTAL </t>
  </si>
  <si>
    <t xml:space="preserve">Calça no modelo jeans na cor azul marinho. </t>
  </si>
  <si>
    <t xml:space="preserve">Camisa de malha – camiseta em malha de algodão na cor azul. </t>
  </si>
  <si>
    <t xml:space="preserve">Sapato - Botas tipo couro fechado sem cadarço (modelo de referência CA 17137). 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</si>
</sst>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&quot; R$ &quot;* #,##0.00\ ;&quot;-R$ &quot;* #,##0.00\ ;&quot; R$ &quot;* \-#\ ;@\ "/>
    <numFmt numFmtId="166" formatCode="[$R$-416]\ #,##0.00;[RED]\-[$R$-416]\ #,##0.00"/>
    <numFmt numFmtId="167" formatCode="d/m/yyyy"/>
    <numFmt numFmtId="168" formatCode="&quot;R$ &quot;#,##0.00\ ;[RED]&quot;(R$ &quot;#,###.00\)"/>
    <numFmt numFmtId="169" formatCode="0.00\ ;[RED]\(0.00\)"/>
    <numFmt numFmtId="170" formatCode="0.00%"/>
    <numFmt numFmtId="171" formatCode="&quot; R$ &quot;* #,##0.00\ ;&quot;-R$ &quot;* #,##0.00\ ;&quot; R$ &quot;* \-#\ ;@"/>
    <numFmt numFmtId="172" formatCode="0.00"/>
    <numFmt numFmtId="173" formatCode="0.000000\ "/>
    <numFmt numFmtId="174" formatCode="0.00000%"/>
    <numFmt numFmtId="175" formatCode="0.000000000\ "/>
    <numFmt numFmtId="176" formatCode="0.0000000\ "/>
    <numFmt numFmtId="177" formatCode="0"/>
  </numFmts>
  <fonts count="2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0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sz val="10"/>
      <color rgb="FFFF0000"/>
      <name val="Arial"/>
      <family val="0"/>
      <charset val="1"/>
    </font>
    <font>
      <b val="true"/>
      <sz val="9"/>
      <color rgb="FF000000"/>
      <name val="Arial"/>
      <family val="2"/>
      <charset val="1"/>
    </font>
    <font>
      <b val="true"/>
      <sz val="9"/>
      <color rgb="FF000000"/>
      <name val="Arial"/>
      <family val="0"/>
      <charset val="1"/>
    </font>
    <font>
      <b val="true"/>
      <sz val="8"/>
      <name val="Arial"/>
      <family val="0"/>
      <charset val="1"/>
    </font>
    <font>
      <sz val="9"/>
      <color rgb="FF000000"/>
      <name val="Arial"/>
      <family val="0"/>
      <charset val="1"/>
    </font>
    <font>
      <sz val="9"/>
      <color rgb="FF000000"/>
      <name val="Arial"/>
      <family val="2"/>
      <charset val="1"/>
    </font>
    <font>
      <sz val="10"/>
      <color rgb="FF000000"/>
      <name val="Times New Roman"/>
      <family val="0"/>
      <charset val="1"/>
    </font>
    <font>
      <b val="true"/>
      <sz val="9"/>
      <name val="Arial"/>
      <family val="2"/>
      <charset val="1"/>
    </font>
    <font>
      <b val="true"/>
      <sz val="9"/>
      <name val="Arial"/>
      <family val="0"/>
      <charset val="1"/>
    </font>
    <font>
      <sz val="9"/>
      <name val="Arial"/>
      <family val="2"/>
      <charset val="1"/>
    </font>
    <font>
      <sz val="9"/>
      <name val="Arial"/>
      <family val="0"/>
      <charset val="1"/>
    </font>
    <font>
      <sz val="9"/>
      <color rgb="FF333333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CC3E5"/>
        <bgColor rgb="FF8EAADB"/>
      </patternFill>
    </fill>
    <fill>
      <patternFill patternType="solid">
        <fgColor rgb="FFE2EFD9"/>
        <bgColor rgb="FFE2F0D9"/>
      </patternFill>
    </fill>
    <fill>
      <patternFill patternType="solid">
        <fgColor rgb="FFE2F0D9"/>
        <bgColor rgb="FFE2EFD9"/>
      </patternFill>
    </fill>
    <fill>
      <patternFill patternType="solid">
        <fgColor rgb="FF8EAADB"/>
        <bgColor rgb="FF9CC3E5"/>
      </patternFill>
    </fill>
    <fill>
      <patternFill patternType="solid">
        <fgColor rgb="FFFFFFFF"/>
        <bgColor rgb="FFE2F0D9"/>
      </patternFill>
    </fill>
    <fill>
      <patternFill patternType="solid">
        <fgColor rgb="FFDEE6EF"/>
        <bgColor rgb="FFE2EF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1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16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23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3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20" fillId="0" borderId="1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AADB"/>
      <rgbColor rgb="FF993366"/>
      <rgbColor rgb="FFE2EFD9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CC3E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2880</xdr:colOff>
      <xdr:row>3</xdr:row>
      <xdr:rowOff>0</xdr:rowOff>
    </xdr:from>
    <xdr:to>
      <xdr:col>4</xdr:col>
      <xdr:colOff>326160</xdr:colOff>
      <xdr:row>3</xdr:row>
      <xdr:rowOff>360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880" y="571680"/>
          <a:ext cx="628452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</xdr:colOff>
      <xdr:row>3</xdr:row>
      <xdr:rowOff>360</xdr:rowOff>
    </xdr:from>
    <xdr:to>
      <xdr:col>4</xdr:col>
      <xdr:colOff>326160</xdr:colOff>
      <xdr:row>3</xdr:row>
      <xdr:rowOff>720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2880" y="572040"/>
          <a:ext cx="628452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</xdr:colOff>
      <xdr:row>17</xdr:row>
      <xdr:rowOff>1440</xdr:rowOff>
    </xdr:from>
    <xdr:to>
      <xdr:col>4</xdr:col>
      <xdr:colOff>326160</xdr:colOff>
      <xdr:row>17</xdr:row>
      <xdr:rowOff>1800</xdr:rowOff>
    </xdr:to>
    <xdr:pic>
      <xdr:nvPicPr>
        <xdr:cNvPr id="2" name="image4.png" descr=""/>
        <xdr:cNvPicPr/>
      </xdr:nvPicPr>
      <xdr:blipFill>
        <a:blip r:embed="rId3"/>
        <a:stretch/>
      </xdr:blipFill>
      <xdr:spPr>
        <a:xfrm>
          <a:off x="2880" y="3068640"/>
          <a:ext cx="6284520" cy="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14" activeCellId="0" sqref="H14"/>
    </sheetView>
  </sheetViews>
  <sheetFormatPr defaultColWidth="14.4453125" defaultRowHeight="14.25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37.11"/>
    <col collapsed="false" customWidth="true" hidden="false" outlineLevel="0" max="3" min="3" style="1" width="9.44"/>
    <col collapsed="false" customWidth="true" hidden="false" outlineLevel="0" max="4" min="4" style="1" width="19.33"/>
    <col collapsed="false" customWidth="true" hidden="false" outlineLevel="0" max="5" min="5" style="1" width="5.88"/>
    <col collapsed="false" customWidth="true" hidden="false" outlineLevel="0" max="6" min="6" style="1" width="19.79"/>
    <col collapsed="false" customWidth="true" hidden="false" outlineLevel="0" max="7" min="7" style="1" width="20.33"/>
    <col collapsed="false" customWidth="true" hidden="false" outlineLevel="0" max="8" min="8" style="1" width="17"/>
    <col collapsed="false" customWidth="false" hidden="false" outlineLevel="0" max="1021" min="9" style="1" width="14.43"/>
    <col collapsed="false" customWidth="true" hidden="false" outlineLevel="0" max="1024" min="1022" style="1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3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3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3"/>
    </row>
    <row r="5" customFormat="false" ht="1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3"/>
    </row>
    <row r="6" customFormat="false" ht="9" hidden="false" customHeight="true" outlineLevel="0" collapsed="false">
      <c r="A6" s="6"/>
      <c r="B6" s="6"/>
      <c r="C6" s="6"/>
      <c r="D6" s="6"/>
      <c r="E6" s="6"/>
      <c r="F6" s="6"/>
      <c r="G6" s="6"/>
      <c r="H6" s="6"/>
    </row>
    <row r="7" customFormat="false" ht="13.5" hidden="false" customHeight="true" outlineLevel="0" collapsed="false">
      <c r="A7" s="7" t="s">
        <v>2</v>
      </c>
      <c r="B7" s="7"/>
      <c r="C7" s="7"/>
      <c r="D7" s="7"/>
      <c r="E7" s="7"/>
      <c r="F7" s="7"/>
      <c r="G7" s="7"/>
      <c r="H7" s="7"/>
    </row>
    <row r="8" customFormat="false" ht="35" hidden="false" customHeight="false" outlineLevel="0" collapsed="false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customFormat="false" ht="14.25" hidden="false" customHeight="false" outlineLevel="0" collapsed="false">
      <c r="A9" s="8" t="n">
        <v>1</v>
      </c>
      <c r="B9" s="9" t="s">
        <v>11</v>
      </c>
      <c r="C9" s="9" t="s">
        <v>12</v>
      </c>
      <c r="D9" s="10" t="s">
        <v>13</v>
      </c>
      <c r="E9" s="8" t="n">
        <v>15</v>
      </c>
      <c r="F9" s="11" t="n">
        <f aca="false">'ALMOXARIFE 44H'!I139</f>
        <v>5371.5</v>
      </c>
      <c r="G9" s="11" t="n">
        <f aca="false">F9*E9</f>
        <v>80572.5</v>
      </c>
      <c r="H9" s="11" t="n">
        <f aca="false">G9*11</f>
        <v>886297.5</v>
      </c>
    </row>
    <row r="10" customFormat="false" ht="14.25" hidden="false" customHeight="false" outlineLevel="0" collapsed="false">
      <c r="A10" s="8" t="n">
        <v>2</v>
      </c>
      <c r="B10" s="9" t="s">
        <v>14</v>
      </c>
      <c r="C10" s="9" t="s">
        <v>15</v>
      </c>
      <c r="D10" s="10" t="s">
        <v>13</v>
      </c>
      <c r="E10" s="8" t="n">
        <v>2</v>
      </c>
      <c r="F10" s="11" t="n">
        <f aca="false">'MOTOCICLISTA 44H'!I139</f>
        <v>6253.68</v>
      </c>
      <c r="G10" s="11" t="n">
        <f aca="false">F10*E10</f>
        <v>12507.36</v>
      </c>
      <c r="H10" s="11" t="n">
        <f aca="false">G10*11</f>
        <v>137580.96</v>
      </c>
    </row>
    <row r="11" customFormat="false" ht="14.25" hidden="false" customHeight="false" outlineLevel="0" collapsed="false">
      <c r="A11" s="8" t="n">
        <v>3</v>
      </c>
      <c r="B11" s="9" t="s">
        <v>16</v>
      </c>
      <c r="C11" s="9" t="s">
        <v>17</v>
      </c>
      <c r="D11" s="10" t="s">
        <v>13</v>
      </c>
      <c r="E11" s="8" t="n">
        <v>5</v>
      </c>
      <c r="F11" s="11" t="n">
        <f aca="false">'TRATORISTA 44H'!I139</f>
        <v>5943.99</v>
      </c>
      <c r="G11" s="11" t="n">
        <f aca="false">F11*E11</f>
        <v>29719.95</v>
      </c>
      <c r="H11" s="11" t="n">
        <f aca="false">G11*11</f>
        <v>326919.45</v>
      </c>
    </row>
    <row r="12" customFormat="false" ht="9.3" hidden="false" customHeight="true" outlineLevel="0" collapsed="false">
      <c r="A12" s="8"/>
      <c r="B12" s="8"/>
      <c r="C12" s="8"/>
      <c r="D12" s="8"/>
      <c r="E12" s="8"/>
      <c r="F12" s="8"/>
      <c r="G12" s="8"/>
      <c r="H12" s="8"/>
    </row>
    <row r="13" customFormat="false" ht="14.25" hidden="false" customHeight="false" outlineLevel="0" collapsed="false">
      <c r="A13" s="12" t="s">
        <v>18</v>
      </c>
      <c r="B13" s="12"/>
      <c r="C13" s="12"/>
      <c r="D13" s="12"/>
      <c r="E13" s="12"/>
      <c r="F13" s="12"/>
      <c r="G13" s="12"/>
      <c r="H13" s="13" t="n">
        <f aca="false">SUM(G9:G11)</f>
        <v>122799.81</v>
      </c>
    </row>
    <row r="14" customFormat="false" ht="14.25" hidden="false" customHeight="false" outlineLevel="0" collapsed="false">
      <c r="A14" s="12" t="s">
        <v>19</v>
      </c>
      <c r="B14" s="12"/>
      <c r="C14" s="12"/>
      <c r="D14" s="12"/>
      <c r="E14" s="12"/>
      <c r="F14" s="12"/>
      <c r="G14" s="12"/>
      <c r="H14" s="14" t="n">
        <f aca="false">SUM(H9:H11)</f>
        <v>1350797.91</v>
      </c>
    </row>
    <row r="15" customFormat="false" ht="6" hidden="false" customHeight="true" outlineLevel="0" collapsed="false"/>
    <row r="16" customFormat="false" ht="36" hidden="false" customHeight="true" outlineLevel="0" collapsed="false">
      <c r="A16" s="15" t="s">
        <v>20</v>
      </c>
      <c r="B16" s="15"/>
      <c r="C16" s="15"/>
      <c r="D16" s="15"/>
      <c r="E16" s="15"/>
      <c r="F16" s="15"/>
      <c r="G16" s="15"/>
      <c r="H16" s="15"/>
    </row>
    <row r="20" customFormat="false" ht="14.25" hidden="false" customHeight="true" outlineLevel="0" collapsed="false">
      <c r="H20" s="16"/>
      <c r="J20" s="16"/>
    </row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>
      <c r="K23" s="16"/>
    </row>
    <row r="24" customFormat="false" ht="13.8" hidden="false" customHeight="false" outlineLevel="0" collapsed="false"/>
    <row r="25" customFormat="false" ht="13.8" hidden="false" customHeight="false" outlineLevel="0" collapsed="false">
      <c r="K25" s="16"/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H3"/>
    <mergeCell ref="A4:H4"/>
    <mergeCell ref="A5:H5"/>
    <mergeCell ref="A7:H7"/>
    <mergeCell ref="A12:H12"/>
    <mergeCell ref="A13:G13"/>
    <mergeCell ref="A14:G14"/>
    <mergeCell ref="A16:H16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9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29" activeCellId="0" sqref="I29"/>
    </sheetView>
  </sheetViews>
  <sheetFormatPr defaultColWidth="14.4453125" defaultRowHeight="14.25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2.44"/>
    <col collapsed="false" customWidth="true" hidden="false" outlineLevel="0" max="3" min="3" style="1" width="15"/>
    <col collapsed="false" customWidth="true" hidden="false" outlineLevel="0" max="4" min="4" style="1" width="15.34"/>
    <col collapsed="false" customWidth="true" hidden="false" outlineLevel="0" max="5" min="5" style="1" width="13.43"/>
    <col collapsed="false" customWidth="true" hidden="false" outlineLevel="0" max="6" min="6" style="1" width="13.56"/>
    <col collapsed="false" customWidth="true" hidden="false" outlineLevel="0" max="7" min="7" style="1" width="11.89"/>
    <col collapsed="false" customWidth="true" hidden="false" outlineLevel="0" max="8" min="8" style="1" width="12.88"/>
    <col collapsed="false" customWidth="true" hidden="false" outlineLevel="0" max="9" min="9" style="1" width="33.79"/>
    <col collapsed="false" customWidth="true" hidden="false" outlineLevel="0" max="10" min="10" style="1" width="7.11"/>
    <col collapsed="false" customWidth="true" hidden="false" outlineLevel="0" max="11" min="11" style="1" width="10.58"/>
    <col collapsed="false" customWidth="true" hidden="false" outlineLevel="0" max="12" min="12" style="1" width="12.88"/>
    <col collapsed="false" customWidth="true" hidden="false" outlineLevel="0" max="13" min="13" style="1" width="7.11"/>
    <col collapsed="false" customWidth="true" hidden="false" outlineLevel="0" max="14" min="14" style="1" width="10.58"/>
    <col collapsed="false" customWidth="false" hidden="false" outlineLevel="0" max="1024" min="15" style="1" width="14.43"/>
  </cols>
  <sheetData>
    <row r="1" customFormat="false" ht="14.25" hidden="false" customHeight="false" outlineLevel="0" collapsed="false">
      <c r="A1" s="17" t="s">
        <v>21</v>
      </c>
      <c r="B1" s="17"/>
      <c r="C1" s="17"/>
      <c r="D1" s="17"/>
      <c r="E1" s="17"/>
      <c r="F1" s="17"/>
      <c r="G1" s="17"/>
      <c r="H1" s="17"/>
      <c r="I1" s="17"/>
    </row>
    <row r="2" customFormat="false" ht="14.25" hidden="false" customHeight="false" outlineLevel="0" collapsed="false">
      <c r="A2" s="18"/>
      <c r="B2" s="18"/>
      <c r="C2" s="18"/>
      <c r="D2" s="18"/>
      <c r="E2" s="18"/>
      <c r="F2" s="18"/>
      <c r="G2" s="18"/>
      <c r="H2" s="18"/>
      <c r="I2" s="18"/>
    </row>
    <row r="3" customFormat="false" ht="14.25" hidden="false" customHeight="false" outlineLevel="0" collapsed="false">
      <c r="A3" s="18" t="s">
        <v>22</v>
      </c>
      <c r="B3" s="18"/>
      <c r="C3" s="18"/>
      <c r="D3" s="18"/>
      <c r="E3" s="18"/>
      <c r="F3" s="18"/>
      <c r="G3" s="18"/>
      <c r="H3" s="19" t="s">
        <v>23</v>
      </c>
      <c r="I3" s="19"/>
    </row>
    <row r="4" customFormat="false" ht="14.25" hidden="false" customHeight="false" outlineLevel="0" collapsed="false">
      <c r="A4" s="18"/>
      <c r="B4" s="18"/>
      <c r="C4" s="18"/>
      <c r="D4" s="18"/>
      <c r="E4" s="18"/>
      <c r="F4" s="18"/>
      <c r="G4" s="18"/>
      <c r="H4" s="18"/>
      <c r="I4" s="18"/>
    </row>
    <row r="5" customFormat="false" ht="14.25" hidden="false" customHeight="false" outlineLevel="0" collapsed="false">
      <c r="A5" s="20" t="s">
        <v>24</v>
      </c>
      <c r="B5" s="20"/>
      <c r="C5" s="20"/>
      <c r="D5" s="20"/>
      <c r="E5" s="20"/>
      <c r="F5" s="20"/>
      <c r="G5" s="20"/>
      <c r="H5" s="20"/>
      <c r="I5" s="20"/>
    </row>
    <row r="6" customFormat="false" ht="14.25" hidden="false" customHeight="false" outlineLevel="0" collapsed="false">
      <c r="A6" s="19" t="s">
        <v>25</v>
      </c>
      <c r="B6" s="21" t="s">
        <v>26</v>
      </c>
      <c r="C6" s="21"/>
      <c r="D6" s="21"/>
      <c r="E6" s="21"/>
      <c r="F6" s="21"/>
      <c r="G6" s="21"/>
      <c r="H6" s="21"/>
      <c r="I6" s="22"/>
    </row>
    <row r="7" customFormat="false" ht="14.25" hidden="false" customHeight="false" outlineLevel="0" collapsed="false">
      <c r="A7" s="19" t="s">
        <v>27</v>
      </c>
      <c r="B7" s="21" t="s">
        <v>28</v>
      </c>
      <c r="C7" s="21"/>
      <c r="D7" s="21"/>
      <c r="E7" s="21"/>
      <c r="F7" s="21"/>
      <c r="G7" s="21"/>
      <c r="H7" s="21"/>
      <c r="I7" s="19" t="s">
        <v>29</v>
      </c>
    </row>
    <row r="8" customFormat="false" ht="14.25" hidden="false" customHeight="false" outlineLevel="0" collapsed="false">
      <c r="A8" s="19" t="s">
        <v>30</v>
      </c>
      <c r="B8" s="21" t="s">
        <v>31</v>
      </c>
      <c r="C8" s="21"/>
      <c r="D8" s="21"/>
      <c r="E8" s="21"/>
      <c r="F8" s="21"/>
      <c r="G8" s="21"/>
      <c r="H8" s="21"/>
      <c r="I8" s="19" t="s">
        <v>32</v>
      </c>
    </row>
    <row r="9" customFormat="false" ht="14.25" hidden="false" customHeight="false" outlineLevel="0" collapsed="false">
      <c r="A9" s="19" t="s">
        <v>33</v>
      </c>
      <c r="B9" s="21" t="s">
        <v>34</v>
      </c>
      <c r="C9" s="21"/>
      <c r="D9" s="21"/>
      <c r="E9" s="21"/>
      <c r="F9" s="21"/>
      <c r="G9" s="21"/>
      <c r="H9" s="21"/>
      <c r="I9" s="19" t="n">
        <v>11</v>
      </c>
    </row>
    <row r="10" customFormat="false" ht="14.25" hidden="false" customHeight="false" outlineLevel="0" collapsed="false">
      <c r="A10" s="23"/>
      <c r="B10" s="23"/>
      <c r="C10" s="23"/>
      <c r="D10" s="23"/>
      <c r="E10" s="23"/>
      <c r="F10" s="23"/>
      <c r="G10" s="23"/>
      <c r="H10" s="23"/>
      <c r="I10" s="23"/>
    </row>
    <row r="11" customFormat="false" ht="14.25" hidden="false" customHeight="false" outlineLevel="0" collapsed="false">
      <c r="A11" s="20" t="s">
        <v>35</v>
      </c>
      <c r="B11" s="20"/>
      <c r="C11" s="20"/>
      <c r="D11" s="20"/>
      <c r="E11" s="20"/>
      <c r="F11" s="20"/>
      <c r="G11" s="20"/>
      <c r="H11" s="20"/>
      <c r="I11" s="20"/>
    </row>
    <row r="12" customFormat="false" ht="12.75" hidden="false" customHeight="true" outlineLevel="0" collapsed="false">
      <c r="A12" s="19" t="s">
        <v>36</v>
      </c>
      <c r="B12" s="19"/>
      <c r="C12" s="19" t="s">
        <v>37</v>
      </c>
      <c r="D12" s="19"/>
      <c r="E12" s="19" t="s">
        <v>38</v>
      </c>
      <c r="F12" s="19"/>
      <c r="G12" s="19"/>
      <c r="H12" s="19"/>
      <c r="I12" s="19"/>
    </row>
    <row r="13" customFormat="false" ht="26.25" hidden="false" customHeight="true" outlineLevel="0" collapsed="false">
      <c r="A13" s="24" t="s">
        <v>39</v>
      </c>
      <c r="B13" s="24"/>
      <c r="C13" s="25" t="s">
        <v>13</v>
      </c>
      <c r="D13" s="25"/>
      <c r="E13" s="26" t="n">
        <v>15</v>
      </c>
      <c r="F13" s="26"/>
      <c r="G13" s="26"/>
      <c r="H13" s="26"/>
      <c r="I13" s="26"/>
    </row>
    <row r="14" customFormat="false" ht="14.25" hidden="false" customHeight="false" outlineLevel="0" collapsed="false">
      <c r="A14" s="20" t="s">
        <v>40</v>
      </c>
      <c r="B14" s="20"/>
      <c r="C14" s="20"/>
      <c r="D14" s="20"/>
      <c r="E14" s="20"/>
      <c r="F14" s="20"/>
      <c r="G14" s="20"/>
      <c r="H14" s="20"/>
      <c r="I14" s="20"/>
    </row>
    <row r="15" customFormat="false" ht="14.25" hidden="false" customHeight="false" outlineLevel="0" collapsed="false">
      <c r="A15" s="19" t="n">
        <v>1</v>
      </c>
      <c r="B15" s="21" t="s">
        <v>41</v>
      </c>
      <c r="C15" s="21"/>
      <c r="D15" s="21"/>
      <c r="E15" s="21"/>
      <c r="F15" s="21"/>
      <c r="G15" s="21"/>
      <c r="H15" s="21"/>
      <c r="I15" s="26" t="s">
        <v>42</v>
      </c>
      <c r="J15" s="27"/>
    </row>
    <row r="16" customFormat="false" ht="14.25" hidden="false" customHeight="false" outlineLevel="0" collapsed="false">
      <c r="A16" s="19" t="n">
        <v>2</v>
      </c>
      <c r="B16" s="21" t="s">
        <v>43</v>
      </c>
      <c r="C16" s="21"/>
      <c r="D16" s="21"/>
      <c r="E16" s="21"/>
      <c r="F16" s="21"/>
      <c r="G16" s="21"/>
      <c r="H16" s="21"/>
      <c r="I16" s="19" t="s">
        <v>12</v>
      </c>
    </row>
    <row r="17" customFormat="false" ht="14.25" hidden="false" customHeight="false" outlineLevel="0" collapsed="false">
      <c r="A17" s="19" t="n">
        <v>3</v>
      </c>
      <c r="B17" s="21" t="s">
        <v>44</v>
      </c>
      <c r="C17" s="21"/>
      <c r="D17" s="21"/>
      <c r="E17" s="21"/>
      <c r="F17" s="21"/>
      <c r="G17" s="21"/>
      <c r="H17" s="21"/>
      <c r="I17" s="28" t="n">
        <v>1775.96</v>
      </c>
    </row>
    <row r="18" customFormat="false" ht="35.05" hidden="false" customHeight="false" outlineLevel="0" collapsed="false">
      <c r="A18" s="26" t="n">
        <v>4</v>
      </c>
      <c r="B18" s="29" t="s">
        <v>45</v>
      </c>
      <c r="C18" s="29"/>
      <c r="D18" s="29"/>
      <c r="E18" s="29"/>
      <c r="F18" s="29"/>
      <c r="G18" s="29"/>
      <c r="H18" s="29"/>
      <c r="I18" s="24" t="s">
        <v>46</v>
      </c>
    </row>
    <row r="19" customFormat="false" ht="14.25" hidden="false" customHeight="false" outlineLevel="0" collapsed="false">
      <c r="A19" s="19" t="n">
        <v>5</v>
      </c>
      <c r="B19" s="21" t="s">
        <v>47</v>
      </c>
      <c r="C19" s="21"/>
      <c r="D19" s="21"/>
      <c r="E19" s="21"/>
      <c r="F19" s="21"/>
      <c r="G19" s="21"/>
      <c r="H19" s="21"/>
      <c r="I19" s="22" t="s">
        <v>48</v>
      </c>
    </row>
    <row r="20" customFormat="false" ht="14.25" hidden="false" customHeight="false" outlineLevel="0" collapsed="false">
      <c r="A20" s="30"/>
      <c r="B20" s="30"/>
      <c r="C20" s="30"/>
      <c r="D20" s="30"/>
      <c r="E20" s="30"/>
      <c r="F20" s="30"/>
      <c r="G20" s="30"/>
      <c r="H20" s="30"/>
      <c r="I20" s="30"/>
    </row>
    <row r="21" customFormat="false" ht="15.75" hidden="false" customHeight="true" outlineLevel="0" collapsed="false">
      <c r="A21" s="20" t="s">
        <v>49</v>
      </c>
      <c r="B21" s="20"/>
      <c r="C21" s="20"/>
      <c r="D21" s="20"/>
      <c r="E21" s="20"/>
      <c r="F21" s="20"/>
      <c r="G21" s="20"/>
      <c r="H21" s="20"/>
      <c r="I21" s="20"/>
    </row>
    <row r="22" customFormat="false" ht="15.75" hidden="false" customHeight="true" outlineLevel="0" collapsed="false">
      <c r="A22" s="31" t="n">
        <v>1</v>
      </c>
      <c r="B22" s="20" t="s">
        <v>50</v>
      </c>
      <c r="C22" s="20"/>
      <c r="D22" s="20"/>
      <c r="E22" s="20"/>
      <c r="F22" s="20"/>
      <c r="G22" s="20"/>
      <c r="H22" s="20" t="s">
        <v>51</v>
      </c>
      <c r="I22" s="20" t="s">
        <v>52</v>
      </c>
    </row>
    <row r="23" customFormat="false" ht="15.75" hidden="false" customHeight="true" outlineLevel="0" collapsed="false">
      <c r="A23" s="18" t="s">
        <v>25</v>
      </c>
      <c r="B23" s="21" t="s">
        <v>53</v>
      </c>
      <c r="C23" s="21"/>
      <c r="D23" s="21"/>
      <c r="E23" s="21"/>
      <c r="F23" s="21"/>
      <c r="G23" s="21"/>
      <c r="H23" s="30"/>
      <c r="I23" s="32" t="n">
        <f aca="false">I17</f>
        <v>1775.96</v>
      </c>
    </row>
    <row r="24" customFormat="false" ht="15.75" hidden="false" customHeight="true" outlineLevel="0" collapsed="false">
      <c r="A24" s="18" t="s">
        <v>27</v>
      </c>
      <c r="B24" s="21" t="s">
        <v>54</v>
      </c>
      <c r="C24" s="21"/>
      <c r="D24" s="21"/>
      <c r="E24" s="21"/>
      <c r="F24" s="21"/>
      <c r="G24" s="21"/>
      <c r="H24" s="33"/>
      <c r="I24" s="32" t="n">
        <f aca="false">(I23*H24)</f>
        <v>0</v>
      </c>
    </row>
    <row r="25" customFormat="false" ht="15.75" hidden="false" customHeight="true" outlineLevel="0" collapsed="false">
      <c r="A25" s="18" t="s">
        <v>30</v>
      </c>
      <c r="B25" s="21" t="s">
        <v>55</v>
      </c>
      <c r="C25" s="21"/>
      <c r="D25" s="21"/>
      <c r="E25" s="21"/>
      <c r="F25" s="21"/>
      <c r="G25" s="21"/>
      <c r="H25" s="33"/>
      <c r="I25" s="32" t="n">
        <v>0</v>
      </c>
    </row>
    <row r="26" customFormat="false" ht="15.75" hidden="false" customHeight="true" outlineLevel="0" collapsed="false">
      <c r="A26" s="18" t="s">
        <v>33</v>
      </c>
      <c r="B26" s="21" t="s">
        <v>56</v>
      </c>
      <c r="C26" s="21"/>
      <c r="D26" s="21"/>
      <c r="E26" s="21"/>
      <c r="F26" s="21"/>
      <c r="G26" s="21"/>
      <c r="H26" s="33"/>
      <c r="I26" s="32" t="n">
        <v>0</v>
      </c>
    </row>
    <row r="27" customFormat="false" ht="15.75" hidden="false" customHeight="true" outlineLevel="0" collapsed="false">
      <c r="A27" s="18" t="s">
        <v>57</v>
      </c>
      <c r="B27" s="21" t="s">
        <v>58</v>
      </c>
      <c r="C27" s="21"/>
      <c r="D27" s="21"/>
      <c r="E27" s="21"/>
      <c r="F27" s="21"/>
      <c r="G27" s="21"/>
      <c r="H27" s="33"/>
      <c r="I27" s="32" t="n">
        <v>0</v>
      </c>
    </row>
    <row r="28" customFormat="false" ht="15.75" hidden="false" customHeight="true" outlineLevel="0" collapsed="false">
      <c r="A28" s="18" t="s">
        <v>59</v>
      </c>
      <c r="B28" s="21" t="s">
        <v>60</v>
      </c>
      <c r="C28" s="21"/>
      <c r="D28" s="21"/>
      <c r="E28" s="21"/>
      <c r="F28" s="21"/>
      <c r="G28" s="21"/>
      <c r="H28" s="33"/>
      <c r="I28" s="32" t="n">
        <v>0</v>
      </c>
    </row>
    <row r="29" customFormat="false" ht="15.75" hidden="false" customHeight="true" outlineLevel="0" collapsed="false">
      <c r="A29" s="20" t="s">
        <v>61</v>
      </c>
      <c r="B29" s="20"/>
      <c r="C29" s="20"/>
      <c r="D29" s="20"/>
      <c r="E29" s="20"/>
      <c r="F29" s="20"/>
      <c r="G29" s="20"/>
      <c r="H29" s="20"/>
      <c r="I29" s="34" t="n">
        <f aca="false">SUM(I23:I28)</f>
        <v>1775.96</v>
      </c>
    </row>
    <row r="30" customFormat="false" ht="15.75" hidden="false" customHeight="true" outlineLevel="0" collapsed="false">
      <c r="A30" s="35"/>
      <c r="B30" s="35"/>
      <c r="C30" s="35"/>
      <c r="D30" s="35"/>
      <c r="E30" s="35"/>
      <c r="F30" s="35"/>
      <c r="G30" s="35"/>
      <c r="H30" s="35"/>
      <c r="I30" s="35"/>
    </row>
    <row r="31" customFormat="false" ht="15.75" hidden="false" customHeight="true" outlineLevel="0" collapsed="false">
      <c r="A31" s="20" t="s">
        <v>62</v>
      </c>
      <c r="B31" s="20"/>
      <c r="C31" s="20"/>
      <c r="D31" s="20"/>
      <c r="E31" s="20"/>
      <c r="F31" s="20"/>
      <c r="G31" s="20"/>
      <c r="H31" s="20"/>
      <c r="I31" s="20"/>
    </row>
    <row r="32" customFormat="false" ht="15.75" hidden="false" customHeight="true" outlineLevel="0" collapsed="false">
      <c r="A32" s="20" t="s">
        <v>63</v>
      </c>
      <c r="B32" s="20"/>
      <c r="C32" s="20"/>
      <c r="D32" s="20"/>
      <c r="E32" s="20"/>
      <c r="F32" s="20"/>
      <c r="G32" s="20"/>
      <c r="H32" s="20" t="s">
        <v>51</v>
      </c>
      <c r="I32" s="20" t="s">
        <v>52</v>
      </c>
    </row>
    <row r="33" customFormat="false" ht="15.75" hidden="false" customHeight="true" outlineLevel="0" collapsed="false">
      <c r="A33" s="18" t="s">
        <v>25</v>
      </c>
      <c r="B33" s="21" t="s">
        <v>64</v>
      </c>
      <c r="C33" s="21"/>
      <c r="D33" s="21"/>
      <c r="E33" s="21"/>
      <c r="F33" s="21"/>
      <c r="G33" s="21"/>
      <c r="H33" s="33" t="n">
        <f aca="false">ROUND(1/12,4)</f>
        <v>0.0833</v>
      </c>
      <c r="I33" s="36" t="n">
        <f aca="false">ROUND(I29*H33,2)</f>
        <v>147.94</v>
      </c>
    </row>
    <row r="34" customFormat="false" ht="15.75" hidden="false" customHeight="true" outlineLevel="0" collapsed="false">
      <c r="A34" s="18" t="s">
        <v>27</v>
      </c>
      <c r="B34" s="21" t="s">
        <v>65</v>
      </c>
      <c r="C34" s="21"/>
      <c r="D34" s="21"/>
      <c r="E34" s="21"/>
      <c r="F34" s="21"/>
      <c r="G34" s="21"/>
      <c r="H34" s="33" t="n">
        <v>0.121</v>
      </c>
      <c r="I34" s="36" t="n">
        <f aca="false">ROUND(I29*H34,2)</f>
        <v>214.89</v>
      </c>
    </row>
    <row r="35" customFormat="false" ht="15.75" hidden="false" customHeight="true" outlineLevel="0" collapsed="false">
      <c r="A35" s="20" t="s">
        <v>66</v>
      </c>
      <c r="B35" s="20"/>
      <c r="C35" s="20"/>
      <c r="D35" s="20"/>
      <c r="E35" s="20"/>
      <c r="F35" s="20"/>
      <c r="G35" s="20"/>
      <c r="H35" s="37" t="n">
        <f aca="false">SUM(H33:H34)</f>
        <v>0.2043</v>
      </c>
      <c r="I35" s="34" t="n">
        <f aca="false">SUM(I33:I34)</f>
        <v>362.83</v>
      </c>
    </row>
    <row r="36" customFormat="false" ht="15.75" hidden="false" customHeight="true" outlineLevel="0" collapsed="false">
      <c r="A36" s="38" t="s">
        <v>67</v>
      </c>
      <c r="B36" s="38"/>
      <c r="C36" s="38"/>
      <c r="D36" s="38"/>
      <c r="E36" s="38"/>
      <c r="F36" s="38"/>
      <c r="G36" s="39" t="s">
        <v>68</v>
      </c>
      <c r="H36" s="39"/>
      <c r="I36" s="40" t="n">
        <f aca="false">I29</f>
        <v>1775.96</v>
      </c>
    </row>
    <row r="37" customFormat="false" ht="15.75" hidden="false" customHeight="true" outlineLevel="0" collapsed="false">
      <c r="A37" s="38"/>
      <c r="B37" s="38"/>
      <c r="C37" s="38"/>
      <c r="D37" s="38"/>
      <c r="E37" s="38"/>
      <c r="F37" s="38"/>
      <c r="G37" s="39" t="s">
        <v>69</v>
      </c>
      <c r="H37" s="39"/>
      <c r="I37" s="40" t="n">
        <f aca="false">I35</f>
        <v>362.83</v>
      </c>
    </row>
    <row r="38" customFormat="false" ht="15.75" hidden="false" customHeight="true" outlineLevel="0" collapsed="false">
      <c r="A38" s="38"/>
      <c r="B38" s="38"/>
      <c r="C38" s="38"/>
      <c r="D38" s="38"/>
      <c r="E38" s="38"/>
      <c r="F38" s="38"/>
      <c r="G38" s="41" t="s">
        <v>70</v>
      </c>
      <c r="H38" s="41"/>
      <c r="I38" s="42" t="n">
        <f aca="false">SUM(I36:I37)</f>
        <v>2138.79</v>
      </c>
    </row>
    <row r="39" customFormat="false" ht="15.75" hidden="false" customHeight="true" outlineLevel="0" collapsed="false">
      <c r="A39" s="20" t="s">
        <v>71</v>
      </c>
      <c r="B39" s="20"/>
      <c r="C39" s="20"/>
      <c r="D39" s="20"/>
      <c r="E39" s="20"/>
      <c r="F39" s="20"/>
      <c r="G39" s="20"/>
      <c r="H39" s="20" t="s">
        <v>51</v>
      </c>
      <c r="I39" s="20" t="s">
        <v>52</v>
      </c>
    </row>
    <row r="40" customFormat="false" ht="15.75" hidden="false" customHeight="true" outlineLevel="0" collapsed="false">
      <c r="A40" s="18" t="s">
        <v>25</v>
      </c>
      <c r="B40" s="21" t="s">
        <v>72</v>
      </c>
      <c r="C40" s="21"/>
      <c r="D40" s="21"/>
      <c r="E40" s="21"/>
      <c r="F40" s="21"/>
      <c r="G40" s="21"/>
      <c r="H40" s="33" t="n">
        <v>0.2</v>
      </c>
      <c r="I40" s="36" t="n">
        <f aca="false">ROUND($I$38*H40,2)</f>
        <v>427.76</v>
      </c>
    </row>
    <row r="41" customFormat="false" ht="15.75" hidden="false" customHeight="true" outlineLevel="0" collapsed="false">
      <c r="A41" s="18" t="s">
        <v>27</v>
      </c>
      <c r="B41" s="21" t="s">
        <v>73</v>
      </c>
      <c r="C41" s="21"/>
      <c r="D41" s="21"/>
      <c r="E41" s="21"/>
      <c r="F41" s="21"/>
      <c r="G41" s="21"/>
      <c r="H41" s="33" t="n">
        <v>0.025</v>
      </c>
      <c r="I41" s="36" t="n">
        <f aca="false">ROUND($I$38*H41,2)</f>
        <v>53.47</v>
      </c>
    </row>
    <row r="42" customFormat="false" ht="15.75" hidden="false" customHeight="true" outlineLevel="0" collapsed="false">
      <c r="A42" s="18" t="s">
        <v>30</v>
      </c>
      <c r="B42" s="21" t="s">
        <v>74</v>
      </c>
      <c r="C42" s="21"/>
      <c r="D42" s="21"/>
      <c r="E42" s="21"/>
      <c r="F42" s="21"/>
      <c r="G42" s="21"/>
      <c r="H42" s="33" t="n">
        <v>0.06</v>
      </c>
      <c r="I42" s="36" t="n">
        <f aca="false">ROUND($I$38*H42,2)</f>
        <v>128.33</v>
      </c>
    </row>
    <row r="43" customFormat="false" ht="15.75" hidden="false" customHeight="true" outlineLevel="0" collapsed="false">
      <c r="A43" s="18" t="s">
        <v>33</v>
      </c>
      <c r="B43" s="21" t="s">
        <v>75</v>
      </c>
      <c r="C43" s="21"/>
      <c r="D43" s="21"/>
      <c r="E43" s="21"/>
      <c r="F43" s="21"/>
      <c r="G43" s="21"/>
      <c r="H43" s="33" t="n">
        <v>0.015</v>
      </c>
      <c r="I43" s="36" t="n">
        <f aca="false">ROUND($I$38*H43,2)</f>
        <v>32.08</v>
      </c>
    </row>
    <row r="44" customFormat="false" ht="15.75" hidden="false" customHeight="true" outlineLevel="0" collapsed="false">
      <c r="A44" s="18" t="s">
        <v>57</v>
      </c>
      <c r="B44" s="21" t="s">
        <v>76</v>
      </c>
      <c r="C44" s="21"/>
      <c r="D44" s="21"/>
      <c r="E44" s="21"/>
      <c r="F44" s="21"/>
      <c r="G44" s="21"/>
      <c r="H44" s="33" t="n">
        <v>0.01</v>
      </c>
      <c r="I44" s="36" t="n">
        <f aca="false">ROUND($I$38*H44,2)</f>
        <v>21.39</v>
      </c>
    </row>
    <row r="45" customFormat="false" ht="15.75" hidden="false" customHeight="true" outlineLevel="0" collapsed="false">
      <c r="A45" s="18" t="s">
        <v>59</v>
      </c>
      <c r="B45" s="21" t="s">
        <v>77</v>
      </c>
      <c r="C45" s="21"/>
      <c r="D45" s="21"/>
      <c r="E45" s="21"/>
      <c r="F45" s="21"/>
      <c r="G45" s="21"/>
      <c r="H45" s="33" t="n">
        <v>0.006</v>
      </c>
      <c r="I45" s="36" t="n">
        <f aca="false">ROUND($I$38*H45,2)</f>
        <v>12.83</v>
      </c>
    </row>
    <row r="46" customFormat="false" ht="15.75" hidden="false" customHeight="true" outlineLevel="0" collapsed="false">
      <c r="A46" s="18" t="s">
        <v>78</v>
      </c>
      <c r="B46" s="21" t="s">
        <v>79</v>
      </c>
      <c r="C46" s="21"/>
      <c r="D46" s="21"/>
      <c r="E46" s="21"/>
      <c r="F46" s="21"/>
      <c r="G46" s="21"/>
      <c r="H46" s="33" t="n">
        <v>0.002</v>
      </c>
      <c r="I46" s="36" t="n">
        <f aca="false">ROUND($I$38*H46,2)</f>
        <v>4.28</v>
      </c>
    </row>
    <row r="47" customFormat="false" ht="15.75" hidden="false" customHeight="true" outlineLevel="0" collapsed="false">
      <c r="A47" s="18" t="s">
        <v>80</v>
      </c>
      <c r="B47" s="21" t="s">
        <v>81</v>
      </c>
      <c r="C47" s="21"/>
      <c r="D47" s="21"/>
      <c r="E47" s="21"/>
      <c r="F47" s="21"/>
      <c r="G47" s="21"/>
      <c r="H47" s="33" t="n">
        <v>0.08</v>
      </c>
      <c r="I47" s="36" t="n">
        <f aca="false">ROUND($I$38*H47,2)</f>
        <v>171.1</v>
      </c>
    </row>
    <row r="48" customFormat="false" ht="15.75" hidden="false" customHeight="true" outlineLevel="0" collapsed="false">
      <c r="A48" s="20" t="s">
        <v>82</v>
      </c>
      <c r="B48" s="20"/>
      <c r="C48" s="20"/>
      <c r="D48" s="20"/>
      <c r="E48" s="20"/>
      <c r="F48" s="20"/>
      <c r="G48" s="20"/>
      <c r="H48" s="37" t="n">
        <f aca="false">SUM(H40:H47)</f>
        <v>0.398</v>
      </c>
      <c r="I48" s="34" t="n">
        <f aca="false">SUM(I40:I47)</f>
        <v>851.24</v>
      </c>
    </row>
    <row r="49" customFormat="false" ht="15.75" hidden="false" customHeight="true" outlineLevel="0" collapsed="false">
      <c r="A49" s="43"/>
      <c r="B49" s="43"/>
      <c r="C49" s="43"/>
      <c r="D49" s="43"/>
      <c r="E49" s="43"/>
      <c r="F49" s="43"/>
      <c r="G49" s="43"/>
      <c r="H49" s="43"/>
      <c r="I49" s="43"/>
    </row>
    <row r="50" customFormat="false" ht="15.75" hidden="false" customHeight="true" outlineLevel="0" collapsed="false">
      <c r="A50" s="20" t="s">
        <v>83</v>
      </c>
      <c r="B50" s="20"/>
      <c r="C50" s="20"/>
      <c r="D50" s="20"/>
      <c r="E50" s="20"/>
      <c r="F50" s="20"/>
      <c r="G50" s="20"/>
      <c r="H50" s="37"/>
      <c r="I50" s="20" t="s">
        <v>52</v>
      </c>
    </row>
    <row r="51" customFormat="false" ht="15.75" hidden="false" customHeight="true" outlineLevel="0" collapsed="false">
      <c r="A51" s="18" t="s">
        <v>25</v>
      </c>
      <c r="B51" s="30" t="s">
        <v>84</v>
      </c>
      <c r="C51" s="30"/>
      <c r="D51" s="30"/>
      <c r="E51" s="30"/>
      <c r="F51" s="30"/>
      <c r="G51" s="30"/>
      <c r="H51" s="44" t="n">
        <v>4</v>
      </c>
      <c r="I51" s="32" t="n">
        <f aca="false">ROUND((H51*2*22)-0.06*I23,2)</f>
        <v>69.44</v>
      </c>
    </row>
    <row r="52" customFormat="false" ht="15.75" hidden="false" customHeight="true" outlineLevel="0" collapsed="false">
      <c r="A52" s="18" t="s">
        <v>27</v>
      </c>
      <c r="B52" s="30" t="s">
        <v>85</v>
      </c>
      <c r="C52" s="30"/>
      <c r="D52" s="30"/>
      <c r="E52" s="30"/>
      <c r="F52" s="30"/>
      <c r="G52" s="30"/>
      <c r="H52" s="19" t="s">
        <v>86</v>
      </c>
      <c r="I52" s="32" t="n">
        <v>473.82</v>
      </c>
    </row>
    <row r="53" customFormat="false" ht="15.75" hidden="false" customHeight="true" outlineLevel="0" collapsed="false">
      <c r="A53" s="18" t="s">
        <v>30</v>
      </c>
      <c r="B53" s="30" t="s">
        <v>87</v>
      </c>
      <c r="C53" s="30"/>
      <c r="D53" s="30"/>
      <c r="E53" s="30"/>
      <c r="F53" s="30"/>
      <c r="G53" s="30"/>
      <c r="H53" s="19" t="s">
        <v>86</v>
      </c>
      <c r="I53" s="32" t="n">
        <v>42</v>
      </c>
    </row>
    <row r="54" customFormat="false" ht="15.75" hidden="false" customHeight="true" outlineLevel="0" collapsed="false">
      <c r="A54" s="18" t="s">
        <v>33</v>
      </c>
      <c r="B54" s="30" t="s">
        <v>88</v>
      </c>
      <c r="C54" s="30"/>
      <c r="D54" s="30"/>
      <c r="E54" s="30"/>
      <c r="F54" s="30"/>
      <c r="G54" s="30"/>
      <c r="H54" s="19" t="s">
        <v>86</v>
      </c>
      <c r="I54" s="32" t="n">
        <f aca="false">ROUND((I23*26)*0.002/12,2)</f>
        <v>7.7</v>
      </c>
    </row>
    <row r="55" customFormat="false" ht="15.75" hidden="false" customHeight="true" outlineLevel="0" collapsed="false">
      <c r="A55" s="20" t="s">
        <v>89</v>
      </c>
      <c r="B55" s="20"/>
      <c r="C55" s="20"/>
      <c r="D55" s="20"/>
      <c r="E55" s="20"/>
      <c r="F55" s="20"/>
      <c r="G55" s="20"/>
      <c r="H55" s="20"/>
      <c r="I55" s="45" t="n">
        <f aca="false">SUM(I51:I54)</f>
        <v>592.96</v>
      </c>
    </row>
    <row r="56" customFormat="false" ht="15.75" hidden="false" customHeight="true" outlineLevel="0" collapsed="false">
      <c r="A56" s="43"/>
      <c r="B56" s="43"/>
      <c r="C56" s="43"/>
      <c r="D56" s="43"/>
      <c r="E56" s="43"/>
      <c r="F56" s="43"/>
      <c r="G56" s="43"/>
      <c r="H56" s="43"/>
      <c r="I56" s="43"/>
    </row>
    <row r="57" customFormat="false" ht="15.75" hidden="false" customHeight="true" outlineLevel="0" collapsed="false">
      <c r="A57" s="20" t="s">
        <v>90</v>
      </c>
      <c r="B57" s="20"/>
      <c r="C57" s="20"/>
      <c r="D57" s="20"/>
      <c r="E57" s="20"/>
      <c r="F57" s="20"/>
      <c r="G57" s="20"/>
      <c r="H57" s="20"/>
      <c r="I57" s="20"/>
    </row>
    <row r="58" customFormat="false" ht="15.75" hidden="false" customHeight="true" outlineLevel="0" collapsed="false">
      <c r="A58" s="20" t="s">
        <v>91</v>
      </c>
      <c r="B58" s="20"/>
      <c r="C58" s="20"/>
      <c r="D58" s="20"/>
      <c r="E58" s="20"/>
      <c r="F58" s="20"/>
      <c r="G58" s="20"/>
      <c r="H58" s="20"/>
      <c r="I58" s="20" t="s">
        <v>52</v>
      </c>
    </row>
    <row r="59" customFormat="false" ht="15.75" hidden="false" customHeight="true" outlineLevel="0" collapsed="false">
      <c r="A59" s="18" t="s">
        <v>92</v>
      </c>
      <c r="B59" s="21" t="s">
        <v>93</v>
      </c>
      <c r="C59" s="21"/>
      <c r="D59" s="21"/>
      <c r="E59" s="21"/>
      <c r="F59" s="21"/>
      <c r="G59" s="21"/>
      <c r="H59" s="21"/>
      <c r="I59" s="36" t="n">
        <f aca="false">I35</f>
        <v>362.83</v>
      </c>
    </row>
    <row r="60" customFormat="false" ht="15.75" hidden="false" customHeight="true" outlineLevel="0" collapsed="false">
      <c r="A60" s="18" t="s">
        <v>94</v>
      </c>
      <c r="B60" s="21" t="s">
        <v>95</v>
      </c>
      <c r="C60" s="21"/>
      <c r="D60" s="21"/>
      <c r="E60" s="21"/>
      <c r="F60" s="21"/>
      <c r="G60" s="21"/>
      <c r="H60" s="21"/>
      <c r="I60" s="36" t="n">
        <f aca="false">I48</f>
        <v>851.24</v>
      </c>
      <c r="N60" s="46"/>
    </row>
    <row r="61" customFormat="false" ht="15.75" hidden="false" customHeight="true" outlineLevel="0" collapsed="false">
      <c r="A61" s="18" t="s">
        <v>96</v>
      </c>
      <c r="B61" s="21" t="s">
        <v>97</v>
      </c>
      <c r="C61" s="21"/>
      <c r="D61" s="21"/>
      <c r="E61" s="21"/>
      <c r="F61" s="21"/>
      <c r="G61" s="21"/>
      <c r="H61" s="21"/>
      <c r="I61" s="36" t="n">
        <f aca="false">I55</f>
        <v>592.96</v>
      </c>
    </row>
    <row r="62" customFormat="false" ht="15.75" hidden="false" customHeight="true" outlineLevel="0" collapsed="false">
      <c r="A62" s="20" t="s">
        <v>98</v>
      </c>
      <c r="B62" s="20"/>
      <c r="C62" s="20"/>
      <c r="D62" s="20"/>
      <c r="E62" s="20"/>
      <c r="F62" s="20"/>
      <c r="G62" s="20"/>
      <c r="H62" s="20"/>
      <c r="I62" s="34" t="n">
        <f aca="false">SUM(I59:I61)</f>
        <v>1807.03</v>
      </c>
    </row>
    <row r="63" customFormat="false" ht="15.75" hidden="false" customHeight="true" outlineLevel="0" collapsed="false">
      <c r="A63" s="47" t="s">
        <v>99</v>
      </c>
      <c r="B63" s="47"/>
      <c r="C63" s="47"/>
      <c r="D63" s="47"/>
      <c r="E63" s="47"/>
      <c r="F63" s="47"/>
      <c r="G63" s="39" t="s">
        <v>68</v>
      </c>
      <c r="H63" s="39"/>
      <c r="I63" s="40" t="n">
        <f aca="false">I29</f>
        <v>1775.96</v>
      </c>
    </row>
    <row r="64" customFormat="false" ht="15.75" hidden="false" customHeight="true" outlineLevel="0" collapsed="false">
      <c r="A64" s="47"/>
      <c r="B64" s="47"/>
      <c r="C64" s="47"/>
      <c r="D64" s="47"/>
      <c r="E64" s="47"/>
      <c r="F64" s="47"/>
      <c r="G64" s="39" t="s">
        <v>100</v>
      </c>
      <c r="H64" s="39"/>
      <c r="I64" s="40" t="n">
        <f aca="false">I62</f>
        <v>1807.03</v>
      </c>
    </row>
    <row r="65" customFormat="false" ht="15.75" hidden="false" customHeight="true" outlineLevel="0" collapsed="false">
      <c r="A65" s="47"/>
      <c r="B65" s="47"/>
      <c r="C65" s="47"/>
      <c r="D65" s="47"/>
      <c r="E65" s="47"/>
      <c r="F65" s="47"/>
      <c r="G65" s="41" t="s">
        <v>70</v>
      </c>
      <c r="H65" s="41"/>
      <c r="I65" s="42" t="n">
        <f aca="false">SUM(I63:I64)</f>
        <v>3582.99</v>
      </c>
    </row>
    <row r="66" customFormat="false" ht="15.75" hidden="false" customHeight="true" outlineLevel="0" collapsed="false">
      <c r="A66" s="20" t="s">
        <v>101</v>
      </c>
      <c r="B66" s="20"/>
      <c r="C66" s="20"/>
      <c r="D66" s="20"/>
      <c r="E66" s="20"/>
      <c r="F66" s="20"/>
      <c r="G66" s="20"/>
      <c r="H66" s="20"/>
      <c r="I66" s="20"/>
    </row>
    <row r="67" customFormat="false" ht="15.75" hidden="false" customHeight="true" outlineLevel="0" collapsed="false">
      <c r="A67" s="18" t="n">
        <v>3</v>
      </c>
      <c r="B67" s="20" t="s">
        <v>102</v>
      </c>
      <c r="C67" s="20"/>
      <c r="D67" s="20"/>
      <c r="E67" s="20"/>
      <c r="F67" s="20"/>
      <c r="G67" s="20"/>
      <c r="H67" s="20" t="s">
        <v>51</v>
      </c>
      <c r="I67" s="20" t="s">
        <v>52</v>
      </c>
    </row>
    <row r="68" customFormat="false" ht="15.75" hidden="false" customHeight="true" outlineLevel="0" collapsed="false">
      <c r="A68" s="18" t="s">
        <v>25</v>
      </c>
      <c r="B68" s="21" t="s">
        <v>103</v>
      </c>
      <c r="C68" s="21"/>
      <c r="D68" s="21"/>
      <c r="E68" s="21"/>
      <c r="F68" s="21"/>
      <c r="G68" s="21"/>
      <c r="H68" s="33" t="n">
        <f aca="false">ROUND(((1/12)*5%),4)</f>
        <v>0.0042</v>
      </c>
      <c r="I68" s="36" t="n">
        <f aca="false">ROUND(H68*$I$65,2)</f>
        <v>15.05</v>
      </c>
    </row>
    <row r="69" customFormat="false" ht="15.75" hidden="false" customHeight="true" outlineLevel="0" collapsed="false">
      <c r="A69" s="18" t="s">
        <v>27</v>
      </c>
      <c r="B69" s="21" t="s">
        <v>104</v>
      </c>
      <c r="C69" s="21"/>
      <c r="D69" s="21"/>
      <c r="E69" s="21"/>
      <c r="F69" s="21"/>
      <c r="G69" s="21"/>
      <c r="H69" s="33" t="n">
        <f aca="false">TRUNC(H68*H47,4)</f>
        <v>0.0003</v>
      </c>
      <c r="I69" s="36" t="n">
        <f aca="false">ROUND(H69*$I$65,2)</f>
        <v>1.07</v>
      </c>
      <c r="L69" s="48"/>
    </row>
    <row r="70" customFormat="false" ht="15.75" hidden="false" customHeight="true" outlineLevel="0" collapsed="false">
      <c r="A70" s="18" t="s">
        <v>30</v>
      </c>
      <c r="B70" s="21" t="s">
        <v>105</v>
      </c>
      <c r="C70" s="21"/>
      <c r="D70" s="21"/>
      <c r="E70" s="21"/>
      <c r="F70" s="21"/>
      <c r="G70" s="21"/>
      <c r="H70" s="33" t="n">
        <f aca="false">ROUND(((7/30)/12)*95%,4)</f>
        <v>0.0185</v>
      </c>
      <c r="I70" s="36" t="n">
        <f aca="false">ROUND(H70*$I$65,2)</f>
        <v>66.29</v>
      </c>
    </row>
    <row r="71" customFormat="false" ht="15.75" hidden="false" customHeight="true" outlineLevel="0" collapsed="false">
      <c r="A71" s="49" t="s">
        <v>33</v>
      </c>
      <c r="B71" s="50" t="s">
        <v>106</v>
      </c>
      <c r="C71" s="50"/>
      <c r="D71" s="50"/>
      <c r="E71" s="50"/>
      <c r="F71" s="50"/>
      <c r="G71" s="50"/>
      <c r="H71" s="33" t="n">
        <f aca="false">ROUND(H70*H48,4)</f>
        <v>0.0074</v>
      </c>
      <c r="I71" s="36" t="n">
        <f aca="false">ROUND(H71*$I$65,2)</f>
        <v>26.51</v>
      </c>
      <c r="L71" s="51"/>
    </row>
    <row r="72" customFormat="false" ht="15.75" hidden="false" customHeight="true" outlineLevel="0" collapsed="false">
      <c r="A72" s="18" t="s">
        <v>57</v>
      </c>
      <c r="B72" s="21" t="s">
        <v>107</v>
      </c>
      <c r="C72" s="21"/>
      <c r="D72" s="21"/>
      <c r="E72" s="21"/>
      <c r="F72" s="21"/>
      <c r="G72" s="21"/>
      <c r="H72" s="33" t="n">
        <v>0.04</v>
      </c>
      <c r="I72" s="36" t="n">
        <f aca="false">ROUND(H72*$I$65,2)</f>
        <v>143.32</v>
      </c>
    </row>
    <row r="73" customFormat="false" ht="15.75" hidden="false" customHeight="true" outlineLevel="0" collapsed="false">
      <c r="A73" s="20" t="s">
        <v>108</v>
      </c>
      <c r="B73" s="20"/>
      <c r="C73" s="20"/>
      <c r="D73" s="20"/>
      <c r="E73" s="20"/>
      <c r="F73" s="20"/>
      <c r="G73" s="20"/>
      <c r="H73" s="37" t="n">
        <f aca="false">SUM(H68:H72)</f>
        <v>0.0704</v>
      </c>
      <c r="I73" s="34" t="n">
        <f aca="false">SUM(I68:I72)</f>
        <v>252.24</v>
      </c>
    </row>
    <row r="74" customFormat="false" ht="15.75" hidden="false" customHeight="true" outlineLevel="0" collapsed="false">
      <c r="A74" s="52" t="s">
        <v>109</v>
      </c>
      <c r="B74" s="52"/>
      <c r="C74" s="52"/>
      <c r="D74" s="52"/>
      <c r="E74" s="52"/>
      <c r="F74" s="52"/>
      <c r="G74" s="39" t="s">
        <v>68</v>
      </c>
      <c r="H74" s="39"/>
      <c r="I74" s="40" t="n">
        <f aca="false">I29</f>
        <v>1775.96</v>
      </c>
    </row>
    <row r="75" customFormat="false" ht="15.75" hidden="false" customHeight="true" outlineLevel="0" collapsed="false">
      <c r="A75" s="52"/>
      <c r="B75" s="52"/>
      <c r="C75" s="52"/>
      <c r="D75" s="52"/>
      <c r="E75" s="52"/>
      <c r="F75" s="52"/>
      <c r="G75" s="39" t="s">
        <v>100</v>
      </c>
      <c r="H75" s="39"/>
      <c r="I75" s="40" t="n">
        <f aca="false">I62</f>
        <v>1807.03</v>
      </c>
    </row>
    <row r="76" customFormat="false" ht="15.75" hidden="false" customHeight="true" outlineLevel="0" collapsed="false">
      <c r="A76" s="52"/>
      <c r="B76" s="52"/>
      <c r="C76" s="52"/>
      <c r="D76" s="52"/>
      <c r="E76" s="52"/>
      <c r="F76" s="52"/>
      <c r="G76" s="39" t="s">
        <v>110</v>
      </c>
      <c r="H76" s="39"/>
      <c r="I76" s="40" t="n">
        <f aca="false">I73</f>
        <v>252.24</v>
      </c>
      <c r="N76" s="53"/>
    </row>
    <row r="77" customFormat="false" ht="15.75" hidden="false" customHeight="true" outlineLevel="0" collapsed="false">
      <c r="A77" s="52"/>
      <c r="B77" s="52"/>
      <c r="C77" s="52"/>
      <c r="D77" s="52"/>
      <c r="E77" s="52"/>
      <c r="F77" s="52"/>
      <c r="G77" s="41" t="s">
        <v>70</v>
      </c>
      <c r="H77" s="41"/>
      <c r="I77" s="42" t="n">
        <f aca="false">SUM(I74:I76)</f>
        <v>3835.23</v>
      </c>
    </row>
    <row r="78" customFormat="false" ht="15.75" hidden="false" customHeight="true" outlineLevel="0" collapsed="false">
      <c r="A78" s="20" t="s">
        <v>111</v>
      </c>
      <c r="B78" s="20"/>
      <c r="C78" s="20"/>
      <c r="D78" s="20"/>
      <c r="E78" s="20"/>
      <c r="F78" s="20"/>
      <c r="G78" s="20"/>
      <c r="H78" s="20"/>
      <c r="I78" s="20"/>
    </row>
    <row r="79" customFormat="false" ht="15.75" hidden="false" customHeight="true" outlineLevel="0" collapsed="false">
      <c r="A79" s="20" t="s">
        <v>112</v>
      </c>
      <c r="B79" s="20"/>
      <c r="C79" s="20"/>
      <c r="D79" s="20"/>
      <c r="E79" s="20"/>
      <c r="F79" s="20"/>
      <c r="G79" s="20"/>
      <c r="H79" s="20" t="s">
        <v>51</v>
      </c>
      <c r="I79" s="20" t="s">
        <v>52</v>
      </c>
    </row>
    <row r="80" customFormat="false" ht="15.75" hidden="false" customHeight="true" outlineLevel="0" collapsed="false">
      <c r="A80" s="18" t="s">
        <v>25</v>
      </c>
      <c r="B80" s="21" t="s">
        <v>113</v>
      </c>
      <c r="C80" s="21"/>
      <c r="D80" s="21"/>
      <c r="E80" s="21"/>
      <c r="F80" s="21"/>
      <c r="G80" s="21"/>
      <c r="H80" s="33" t="n">
        <v>0</v>
      </c>
      <c r="I80" s="36" t="n">
        <f aca="false">ROUND(H80*$I$77,2)</f>
        <v>0</v>
      </c>
    </row>
    <row r="81" customFormat="false" ht="15.75" hidden="false" customHeight="true" outlineLevel="0" collapsed="false">
      <c r="A81" s="18" t="s">
        <v>27</v>
      </c>
      <c r="B81" s="21" t="s">
        <v>114</v>
      </c>
      <c r="C81" s="21"/>
      <c r="D81" s="21"/>
      <c r="E81" s="21"/>
      <c r="F81" s="21"/>
      <c r="G81" s="21"/>
      <c r="H81" s="33" t="n">
        <f aca="false">ROUND((2/30)/12,4)</f>
        <v>0.0056</v>
      </c>
      <c r="I81" s="36" t="n">
        <f aca="false">ROUND(H81*$I$77,2)</f>
        <v>21.48</v>
      </c>
      <c r="L81" s="53"/>
    </row>
    <row r="82" customFormat="false" ht="15.75" hidden="false" customHeight="true" outlineLevel="0" collapsed="false">
      <c r="A82" s="18" t="s">
        <v>30</v>
      </c>
      <c r="B82" s="21" t="s">
        <v>115</v>
      </c>
      <c r="C82" s="21"/>
      <c r="D82" s="21"/>
      <c r="E82" s="21"/>
      <c r="F82" s="21"/>
      <c r="G82" s="21"/>
      <c r="H82" s="33" t="n">
        <f aca="false">ROUND(((5/30)/12)*2%,4)</f>
        <v>0.0003</v>
      </c>
      <c r="I82" s="36" t="n">
        <f aca="false">ROUND(H82*$I$77,2)</f>
        <v>1.15</v>
      </c>
      <c r="K82" s="53"/>
    </row>
    <row r="83" customFormat="false" ht="15.75" hidden="false" customHeight="true" outlineLevel="0" collapsed="false">
      <c r="A83" s="18" t="s">
        <v>33</v>
      </c>
      <c r="B83" s="21" t="s">
        <v>116</v>
      </c>
      <c r="C83" s="21"/>
      <c r="D83" s="21"/>
      <c r="E83" s="21"/>
      <c r="F83" s="21"/>
      <c r="G83" s="21"/>
      <c r="H83" s="33" t="n">
        <f aca="false">ROUND(((15/30)/12)*8%,4)</f>
        <v>0.0033</v>
      </c>
      <c r="I83" s="36" t="n">
        <f aca="false">ROUND(H83*$I$77,2)</f>
        <v>12.66</v>
      </c>
    </row>
    <row r="84" customFormat="false" ht="15.75" hidden="false" customHeight="true" outlineLevel="0" collapsed="false">
      <c r="A84" s="18" t="s">
        <v>57</v>
      </c>
      <c r="B84" s="21" t="s">
        <v>117</v>
      </c>
      <c r="C84" s="21"/>
      <c r="D84" s="21"/>
      <c r="E84" s="21"/>
      <c r="F84" s="21"/>
      <c r="G84" s="21"/>
      <c r="H84" s="33" t="n">
        <f aca="false">ROUND(((1+1/3)/12*4/12)*2%,4)</f>
        <v>0.0007</v>
      </c>
      <c r="I84" s="36" t="n">
        <f aca="false">ROUND(H84*$I$77,2)</f>
        <v>2.68</v>
      </c>
    </row>
    <row r="85" customFormat="false" ht="15.75" hidden="false" customHeight="true" outlineLevel="0" collapsed="false">
      <c r="A85" s="18" t="s">
        <v>59</v>
      </c>
      <c r="B85" s="21" t="s">
        <v>118</v>
      </c>
      <c r="C85" s="21"/>
      <c r="D85" s="21"/>
      <c r="E85" s="21"/>
      <c r="F85" s="21"/>
      <c r="G85" s="21"/>
      <c r="H85" s="33" t="n">
        <v>0</v>
      </c>
      <c r="I85" s="36" t="n">
        <f aca="false">ROUND(H85*$I$77,2)</f>
        <v>0</v>
      </c>
    </row>
    <row r="86" customFormat="false" ht="15.75" hidden="false" customHeight="true" outlineLevel="0" collapsed="false">
      <c r="A86" s="20" t="s">
        <v>119</v>
      </c>
      <c r="B86" s="20"/>
      <c r="C86" s="20"/>
      <c r="D86" s="20"/>
      <c r="E86" s="20"/>
      <c r="F86" s="20"/>
      <c r="G86" s="20"/>
      <c r="H86" s="37" t="n">
        <f aca="false">SUM(H80:H85)</f>
        <v>0.0099</v>
      </c>
      <c r="I86" s="34" t="n">
        <f aca="false">SUM(I80:I85)</f>
        <v>37.97</v>
      </c>
    </row>
    <row r="87" customFormat="false" ht="15.75" hidden="false" customHeight="true" outlineLevel="0" collapsed="false">
      <c r="A87" s="43"/>
      <c r="B87" s="43"/>
      <c r="C87" s="43"/>
      <c r="D87" s="43"/>
      <c r="E87" s="43"/>
      <c r="F87" s="43"/>
      <c r="G87" s="43"/>
      <c r="H87" s="43"/>
      <c r="I87" s="43"/>
    </row>
    <row r="88" customFormat="false" ht="15.75" hidden="false" customHeight="true" outlineLevel="0" collapsed="false">
      <c r="A88" s="20" t="s">
        <v>120</v>
      </c>
      <c r="B88" s="20"/>
      <c r="C88" s="20"/>
      <c r="D88" s="20"/>
      <c r="E88" s="20"/>
      <c r="F88" s="20"/>
      <c r="G88" s="20"/>
      <c r="H88" s="20" t="s">
        <v>51</v>
      </c>
      <c r="I88" s="20" t="s">
        <v>52</v>
      </c>
    </row>
    <row r="89" customFormat="false" ht="15.75" hidden="false" customHeight="true" outlineLevel="0" collapsed="false">
      <c r="A89" s="18" t="s">
        <v>25</v>
      </c>
      <c r="B89" s="21" t="s">
        <v>121</v>
      </c>
      <c r="C89" s="21"/>
      <c r="D89" s="21"/>
      <c r="E89" s="21"/>
      <c r="F89" s="21"/>
      <c r="G89" s="21"/>
      <c r="H89" s="33" t="n">
        <v>0</v>
      </c>
      <c r="I89" s="36" t="n">
        <f aca="false">I29*H89</f>
        <v>0</v>
      </c>
    </row>
    <row r="90" customFormat="false" ht="15.75" hidden="false" customHeight="true" outlineLevel="0" collapsed="false">
      <c r="A90" s="20" t="s">
        <v>122</v>
      </c>
      <c r="B90" s="20"/>
      <c r="C90" s="20"/>
      <c r="D90" s="20"/>
      <c r="E90" s="20"/>
      <c r="F90" s="20"/>
      <c r="G90" s="20"/>
      <c r="H90" s="37" t="n">
        <f aca="false">H89</f>
        <v>0</v>
      </c>
      <c r="I90" s="34" t="n">
        <f aca="false">I89</f>
        <v>0</v>
      </c>
    </row>
    <row r="91" customFormat="false" ht="15.75" hidden="false" customHeight="true" outlineLevel="0" collapsed="false">
      <c r="A91" s="43"/>
      <c r="B91" s="43"/>
      <c r="C91" s="43"/>
      <c r="D91" s="43"/>
      <c r="E91" s="43"/>
      <c r="F91" s="43"/>
      <c r="G91" s="43"/>
      <c r="H91" s="43"/>
      <c r="I91" s="43"/>
    </row>
    <row r="92" customFormat="false" ht="15.75" hidden="false" customHeight="true" outlineLevel="0" collapsed="false">
      <c r="A92" s="20" t="s">
        <v>123</v>
      </c>
      <c r="B92" s="20"/>
      <c r="C92" s="20"/>
      <c r="D92" s="20"/>
      <c r="E92" s="20"/>
      <c r="F92" s="20"/>
      <c r="G92" s="20"/>
      <c r="H92" s="20"/>
      <c r="I92" s="20"/>
    </row>
    <row r="93" customFormat="false" ht="15.75" hidden="false" customHeight="true" outlineLevel="0" collapsed="false">
      <c r="A93" s="20" t="s">
        <v>124</v>
      </c>
      <c r="B93" s="20"/>
      <c r="C93" s="20"/>
      <c r="D93" s="20"/>
      <c r="E93" s="20"/>
      <c r="F93" s="20"/>
      <c r="G93" s="20"/>
      <c r="H93" s="20"/>
      <c r="I93" s="20" t="s">
        <v>52</v>
      </c>
    </row>
    <row r="94" customFormat="false" ht="15.75" hidden="false" customHeight="true" outlineLevel="0" collapsed="false">
      <c r="A94" s="18" t="s">
        <v>125</v>
      </c>
      <c r="B94" s="21" t="s">
        <v>126</v>
      </c>
      <c r="C94" s="21"/>
      <c r="D94" s="21"/>
      <c r="E94" s="21"/>
      <c r="F94" s="21"/>
      <c r="G94" s="21"/>
      <c r="H94" s="21"/>
      <c r="I94" s="36" t="n">
        <f aca="false">I86</f>
        <v>37.97</v>
      </c>
    </row>
    <row r="95" customFormat="false" ht="15.75" hidden="false" customHeight="true" outlineLevel="0" collapsed="false">
      <c r="A95" s="18" t="s">
        <v>127</v>
      </c>
      <c r="B95" s="21" t="s">
        <v>128</v>
      </c>
      <c r="C95" s="21"/>
      <c r="D95" s="21"/>
      <c r="E95" s="21"/>
      <c r="F95" s="21"/>
      <c r="G95" s="21"/>
      <c r="H95" s="21"/>
      <c r="I95" s="36" t="n">
        <f aca="false">I90</f>
        <v>0</v>
      </c>
    </row>
    <row r="96" customFormat="false" ht="15.75" hidden="false" customHeight="true" outlineLevel="0" collapsed="false">
      <c r="A96" s="20" t="s">
        <v>129</v>
      </c>
      <c r="B96" s="20"/>
      <c r="C96" s="20"/>
      <c r="D96" s="20"/>
      <c r="E96" s="20"/>
      <c r="F96" s="20"/>
      <c r="G96" s="20"/>
      <c r="H96" s="20"/>
      <c r="I96" s="34" t="n">
        <f aca="false">SUM(I94:I95)</f>
        <v>37.97</v>
      </c>
    </row>
    <row r="97" customFormat="false" ht="15.75" hidden="false" customHeight="true" outlineLevel="0" collapsed="false">
      <c r="A97" s="43"/>
      <c r="B97" s="43"/>
      <c r="C97" s="43"/>
      <c r="D97" s="43"/>
      <c r="E97" s="43"/>
      <c r="F97" s="43"/>
      <c r="G97" s="43"/>
      <c r="H97" s="43"/>
      <c r="I97" s="43"/>
    </row>
    <row r="98" customFormat="false" ht="15.75" hidden="false" customHeight="true" outlineLevel="0" collapsed="false">
      <c r="A98" s="20" t="s">
        <v>130</v>
      </c>
      <c r="B98" s="20"/>
      <c r="C98" s="20"/>
      <c r="D98" s="20"/>
      <c r="E98" s="20"/>
      <c r="F98" s="20"/>
      <c r="G98" s="20"/>
      <c r="H98" s="20"/>
      <c r="I98" s="20"/>
    </row>
    <row r="99" customFormat="false" ht="15.75" hidden="false" customHeight="true" outlineLevel="0" collapsed="false">
      <c r="A99" s="20" t="n">
        <v>5</v>
      </c>
      <c r="B99" s="20" t="s">
        <v>131</v>
      </c>
      <c r="C99" s="20"/>
      <c r="D99" s="20"/>
      <c r="E99" s="20"/>
      <c r="F99" s="20"/>
      <c r="G99" s="20"/>
      <c r="H99" s="20"/>
      <c r="I99" s="20" t="s">
        <v>52</v>
      </c>
    </row>
    <row r="100" customFormat="false" ht="15.75" hidden="false" customHeight="true" outlineLevel="0" collapsed="false">
      <c r="A100" s="54" t="s">
        <v>25</v>
      </c>
      <c r="B100" s="30" t="s">
        <v>132</v>
      </c>
      <c r="C100" s="30"/>
      <c r="D100" s="30"/>
      <c r="E100" s="30"/>
      <c r="F100" s="30"/>
      <c r="G100" s="30"/>
      <c r="H100" s="55" t="s">
        <v>86</v>
      </c>
      <c r="I100" s="36" t="n">
        <v>0</v>
      </c>
    </row>
    <row r="101" customFormat="false" ht="15.75" hidden="false" customHeight="true" outlineLevel="0" collapsed="false">
      <c r="A101" s="54" t="s">
        <v>27</v>
      </c>
      <c r="B101" s="30" t="s">
        <v>133</v>
      </c>
      <c r="C101" s="30"/>
      <c r="D101" s="30"/>
      <c r="E101" s="30"/>
      <c r="F101" s="30"/>
      <c r="G101" s="30"/>
      <c r="H101" s="55" t="s">
        <v>86</v>
      </c>
      <c r="I101" s="56" t="n">
        <f aca="false">EPIS!F9</f>
        <v>13.8</v>
      </c>
    </row>
    <row r="102" customFormat="false" ht="15.75" hidden="false" customHeight="true" outlineLevel="0" collapsed="false">
      <c r="A102" s="54" t="s">
        <v>30</v>
      </c>
      <c r="B102" s="30" t="s">
        <v>134</v>
      </c>
      <c r="C102" s="30"/>
      <c r="D102" s="30"/>
      <c r="E102" s="30"/>
      <c r="F102" s="30"/>
      <c r="G102" s="30"/>
      <c r="H102" s="55" t="s">
        <v>86</v>
      </c>
      <c r="I102" s="56" t="n">
        <f aca="false">UNIFORMES!F13</f>
        <v>100.93</v>
      </c>
    </row>
    <row r="103" customFormat="false" ht="15.75" hidden="false" customHeight="true" outlineLevel="0" collapsed="false">
      <c r="A103" s="54" t="s">
        <v>33</v>
      </c>
      <c r="B103" s="30" t="s">
        <v>135</v>
      </c>
      <c r="C103" s="30"/>
      <c r="D103" s="30"/>
      <c r="E103" s="30"/>
      <c r="F103" s="30"/>
      <c r="G103" s="30"/>
      <c r="H103" s="57" t="s">
        <v>86</v>
      </c>
      <c r="I103" s="36" t="n">
        <v>0</v>
      </c>
    </row>
    <row r="104" customFormat="false" ht="15.75" hidden="false" customHeight="true" outlineLevel="0" collapsed="false">
      <c r="A104" s="20" t="s">
        <v>136</v>
      </c>
      <c r="B104" s="20"/>
      <c r="C104" s="20"/>
      <c r="D104" s="20"/>
      <c r="E104" s="20"/>
      <c r="F104" s="20"/>
      <c r="G104" s="20"/>
      <c r="H104" s="37" t="s">
        <v>86</v>
      </c>
      <c r="I104" s="34" t="n">
        <f aca="false">SUM(I100:I103)</f>
        <v>114.73</v>
      </c>
    </row>
    <row r="105" customFormat="false" ht="15.75" hidden="false" customHeight="true" outlineLevel="0" collapsed="false">
      <c r="A105" s="52" t="s">
        <v>137</v>
      </c>
      <c r="B105" s="52"/>
      <c r="C105" s="52"/>
      <c r="D105" s="52"/>
      <c r="E105" s="52"/>
      <c r="F105" s="52"/>
      <c r="G105" s="39" t="s">
        <v>68</v>
      </c>
      <c r="H105" s="39"/>
      <c r="I105" s="40" t="n">
        <f aca="false">I29</f>
        <v>1775.96</v>
      </c>
    </row>
    <row r="106" customFormat="false" ht="15.75" hidden="false" customHeight="true" outlineLevel="0" collapsed="false">
      <c r="A106" s="52"/>
      <c r="B106" s="52"/>
      <c r="C106" s="52"/>
      <c r="D106" s="52"/>
      <c r="E106" s="52"/>
      <c r="F106" s="52"/>
      <c r="G106" s="39" t="s">
        <v>100</v>
      </c>
      <c r="H106" s="39"/>
      <c r="I106" s="40" t="n">
        <f aca="false">I62</f>
        <v>1807.03</v>
      </c>
    </row>
    <row r="107" customFormat="false" ht="15.75" hidden="false" customHeight="true" outlineLevel="0" collapsed="false">
      <c r="A107" s="52"/>
      <c r="B107" s="52"/>
      <c r="C107" s="52"/>
      <c r="D107" s="52"/>
      <c r="E107" s="52"/>
      <c r="F107" s="52"/>
      <c r="G107" s="39" t="s">
        <v>110</v>
      </c>
      <c r="H107" s="39"/>
      <c r="I107" s="40" t="n">
        <f aca="false">I73</f>
        <v>252.24</v>
      </c>
    </row>
    <row r="108" customFormat="false" ht="15.75" hidden="false" customHeight="true" outlineLevel="0" collapsed="false">
      <c r="A108" s="52"/>
      <c r="B108" s="52"/>
      <c r="C108" s="52"/>
      <c r="D108" s="52"/>
      <c r="E108" s="52"/>
      <c r="F108" s="52"/>
      <c r="G108" s="39" t="s">
        <v>138</v>
      </c>
      <c r="H108" s="39"/>
      <c r="I108" s="40" t="n">
        <f aca="false">I96</f>
        <v>37.97</v>
      </c>
    </row>
    <row r="109" customFormat="false" ht="15.75" hidden="false" customHeight="true" outlineLevel="0" collapsed="false">
      <c r="A109" s="52"/>
      <c r="B109" s="52"/>
      <c r="C109" s="52"/>
      <c r="D109" s="52"/>
      <c r="E109" s="52"/>
      <c r="F109" s="52"/>
      <c r="G109" s="39" t="s">
        <v>139</v>
      </c>
      <c r="H109" s="39"/>
      <c r="I109" s="40" t="n">
        <f aca="false">I104</f>
        <v>114.73</v>
      </c>
    </row>
    <row r="110" customFormat="false" ht="15.75" hidden="false" customHeight="true" outlineLevel="0" collapsed="false">
      <c r="A110" s="52"/>
      <c r="B110" s="52"/>
      <c r="C110" s="52"/>
      <c r="D110" s="52"/>
      <c r="E110" s="52"/>
      <c r="F110" s="52"/>
      <c r="G110" s="41" t="s">
        <v>70</v>
      </c>
      <c r="H110" s="41"/>
      <c r="I110" s="42" t="n">
        <f aca="false">SUM(I105:I109)</f>
        <v>3987.93</v>
      </c>
    </row>
    <row r="111" customFormat="false" ht="15.75" hidden="false" customHeight="true" outlineLevel="0" collapsed="false">
      <c r="A111" s="20" t="s">
        <v>140</v>
      </c>
      <c r="B111" s="20"/>
      <c r="C111" s="20"/>
      <c r="D111" s="20"/>
      <c r="E111" s="20"/>
      <c r="F111" s="20"/>
      <c r="G111" s="20"/>
      <c r="H111" s="20"/>
      <c r="I111" s="20"/>
    </row>
    <row r="112" customFormat="false" ht="15.75" hidden="false" customHeight="true" outlineLevel="0" collapsed="false">
      <c r="A112" s="20" t="n">
        <v>6</v>
      </c>
      <c r="B112" s="20" t="s">
        <v>141</v>
      </c>
      <c r="C112" s="20"/>
      <c r="D112" s="20"/>
      <c r="E112" s="20"/>
      <c r="F112" s="20"/>
      <c r="G112" s="20"/>
      <c r="H112" s="20" t="s">
        <v>51</v>
      </c>
      <c r="I112" s="20" t="s">
        <v>52</v>
      </c>
    </row>
    <row r="113" customFormat="false" ht="15.75" hidden="false" customHeight="true" outlineLevel="0" collapsed="false">
      <c r="A113" s="18" t="s">
        <v>25</v>
      </c>
      <c r="B113" s="21" t="s">
        <v>142</v>
      </c>
      <c r="C113" s="21"/>
      <c r="D113" s="21"/>
      <c r="E113" s="21"/>
      <c r="F113" s="21"/>
      <c r="G113" s="21"/>
      <c r="H113" s="58" t="n">
        <v>0.05</v>
      </c>
      <c r="I113" s="36" t="n">
        <f aca="false">ROUND(H113*I110,2)</f>
        <v>199.4</v>
      </c>
    </row>
    <row r="114" customFormat="false" ht="15.75" hidden="false" customHeight="true" outlineLevel="0" collapsed="false">
      <c r="A114" s="18" t="s">
        <v>27</v>
      </c>
      <c r="B114" s="21" t="s">
        <v>143</v>
      </c>
      <c r="C114" s="21"/>
      <c r="D114" s="21"/>
      <c r="E114" s="21"/>
      <c r="F114" s="21"/>
      <c r="G114" s="21"/>
      <c r="H114" s="58" t="n">
        <v>0.1</v>
      </c>
      <c r="I114" s="36" t="n">
        <f aca="false">ROUND(H114*(I110+I113),2)</f>
        <v>418.73</v>
      </c>
    </row>
    <row r="115" customFormat="false" ht="15.75" hidden="false" customHeight="true" outlineLevel="0" collapsed="false">
      <c r="A115" s="18" t="s">
        <v>30</v>
      </c>
      <c r="B115" s="59" t="s">
        <v>144</v>
      </c>
      <c r="C115" s="59"/>
      <c r="D115" s="59"/>
      <c r="E115" s="59"/>
      <c r="F115" s="59"/>
      <c r="G115" s="59"/>
      <c r="H115" s="33"/>
      <c r="I115" s="60"/>
    </row>
    <row r="116" customFormat="false" ht="15.75" hidden="false" customHeight="true" outlineLevel="0" collapsed="false">
      <c r="A116" s="18" t="s">
        <v>145</v>
      </c>
      <c r="B116" s="21" t="s">
        <v>146</v>
      </c>
      <c r="C116" s="21"/>
      <c r="D116" s="21"/>
      <c r="E116" s="21"/>
      <c r="F116" s="21"/>
      <c r="G116" s="21"/>
      <c r="H116" s="58" t="n">
        <v>0.0165</v>
      </c>
      <c r="I116" s="36" t="n">
        <f aca="false">ROUND($I$126*H116,2)</f>
        <v>88.63</v>
      </c>
    </row>
    <row r="117" customFormat="false" ht="15.75" hidden="false" customHeight="true" outlineLevel="0" collapsed="false">
      <c r="A117" s="18" t="s">
        <v>147</v>
      </c>
      <c r="B117" s="21" t="s">
        <v>148</v>
      </c>
      <c r="C117" s="21"/>
      <c r="D117" s="21"/>
      <c r="E117" s="21"/>
      <c r="F117" s="21"/>
      <c r="G117" s="21"/>
      <c r="H117" s="58" t="n">
        <v>0.076</v>
      </c>
      <c r="I117" s="36" t="n">
        <f aca="false">ROUND($I$126*H117,2)</f>
        <v>408.23</v>
      </c>
    </row>
    <row r="118" customFormat="false" ht="15.75" hidden="false" customHeight="true" outlineLevel="0" collapsed="false">
      <c r="A118" s="18" t="s">
        <v>149</v>
      </c>
      <c r="B118" s="21" t="s">
        <v>150</v>
      </c>
      <c r="C118" s="21"/>
      <c r="D118" s="21"/>
      <c r="E118" s="21"/>
      <c r="F118" s="21"/>
      <c r="G118" s="21"/>
      <c r="H118" s="58" t="n">
        <v>0.05</v>
      </c>
      <c r="I118" s="36" t="n">
        <f aca="false">ROUND($I$126*H118,2)</f>
        <v>268.58</v>
      </c>
    </row>
    <row r="119" customFormat="false" ht="15.75" hidden="false" customHeight="true" outlineLevel="0" collapsed="false">
      <c r="A119" s="20" t="s">
        <v>151</v>
      </c>
      <c r="B119" s="20"/>
      <c r="C119" s="20"/>
      <c r="D119" s="20"/>
      <c r="E119" s="20"/>
      <c r="F119" s="20"/>
      <c r="G119" s="20"/>
      <c r="H119" s="61" t="n">
        <f aca="false">SUM(H113:H118)</f>
        <v>0.2925</v>
      </c>
      <c r="I119" s="34" t="n">
        <f aca="false">SUM(I113:I118)</f>
        <v>1383.57</v>
      </c>
    </row>
    <row r="120" customFormat="false" ht="15.75" hidden="false" customHeight="true" outlineLevel="0" collapsed="false">
      <c r="A120" s="62"/>
      <c r="B120" s="63"/>
      <c r="C120" s="63"/>
      <c r="D120" s="63"/>
      <c r="E120" s="63"/>
      <c r="F120" s="63"/>
      <c r="G120" s="63"/>
      <c r="H120" s="63"/>
      <c r="I120" s="63"/>
    </row>
    <row r="121" customFormat="false" ht="15.75" hidden="false" customHeight="true" outlineLevel="0" collapsed="false">
      <c r="A121" s="64" t="s">
        <v>152</v>
      </c>
      <c r="B121" s="65" t="s">
        <v>153</v>
      </c>
      <c r="C121" s="65"/>
      <c r="D121" s="65"/>
      <c r="E121" s="65"/>
      <c r="F121" s="65"/>
      <c r="G121" s="65"/>
      <c r="H121" s="66" t="n">
        <f aca="false">SUM(H116+H117+H118)</f>
        <v>0.1425</v>
      </c>
      <c r="I121" s="67"/>
    </row>
    <row r="122" customFormat="false" ht="15.75" hidden="false" customHeight="true" outlineLevel="0" collapsed="false">
      <c r="A122" s="64"/>
      <c r="B122" s="65" t="n">
        <v>100</v>
      </c>
      <c r="C122" s="65"/>
      <c r="D122" s="65"/>
      <c r="E122" s="65"/>
      <c r="F122" s="65"/>
      <c r="G122" s="65"/>
      <c r="H122" s="66"/>
      <c r="I122" s="67"/>
    </row>
    <row r="123" customFormat="false" ht="15.75" hidden="false" customHeight="true" outlineLevel="0" collapsed="false">
      <c r="A123" s="68"/>
      <c r="B123" s="69"/>
      <c r="C123" s="69"/>
      <c r="D123" s="69"/>
      <c r="E123" s="69"/>
      <c r="F123" s="69"/>
      <c r="G123" s="69"/>
      <c r="H123" s="66"/>
      <c r="I123" s="67"/>
    </row>
    <row r="124" customFormat="false" ht="15.75" hidden="false" customHeight="true" outlineLevel="0" collapsed="false">
      <c r="A124" s="64" t="s">
        <v>154</v>
      </c>
      <c r="B124" s="65" t="s">
        <v>155</v>
      </c>
      <c r="C124" s="65"/>
      <c r="D124" s="65"/>
      <c r="E124" s="65"/>
      <c r="F124" s="65"/>
      <c r="G124" s="65"/>
      <c r="H124" s="66"/>
      <c r="I124" s="67" t="n">
        <f aca="false">I110+I113+I114</f>
        <v>4606.06</v>
      </c>
    </row>
    <row r="125" customFormat="false" ht="15.75" hidden="false" customHeight="true" outlineLevel="0" collapsed="false">
      <c r="A125" s="64"/>
      <c r="B125" s="69"/>
      <c r="C125" s="69"/>
      <c r="D125" s="69"/>
      <c r="E125" s="69"/>
      <c r="F125" s="69"/>
      <c r="G125" s="69"/>
      <c r="H125" s="66"/>
      <c r="I125" s="67"/>
    </row>
    <row r="126" customFormat="false" ht="15.75" hidden="false" customHeight="true" outlineLevel="0" collapsed="false">
      <c r="A126" s="64" t="s">
        <v>156</v>
      </c>
      <c r="B126" s="65" t="s">
        <v>157</v>
      </c>
      <c r="C126" s="65"/>
      <c r="D126" s="65"/>
      <c r="E126" s="65"/>
      <c r="F126" s="65"/>
      <c r="G126" s="65"/>
      <c r="H126" s="66"/>
      <c r="I126" s="67" t="n">
        <f aca="false">ROUND(I124/(1-H121),2)</f>
        <v>5371.5</v>
      </c>
    </row>
    <row r="127" customFormat="false" ht="15.75" hidden="false" customHeight="true" outlineLevel="0" collapsed="false">
      <c r="A127" s="64"/>
      <c r="B127" s="69"/>
      <c r="C127" s="69"/>
      <c r="D127" s="69"/>
      <c r="E127" s="69"/>
      <c r="F127" s="69"/>
      <c r="G127" s="69"/>
      <c r="H127" s="66"/>
      <c r="I127" s="67"/>
    </row>
    <row r="128" customFormat="false" ht="15.75" hidden="false" customHeight="true" outlineLevel="0" collapsed="false">
      <c r="A128" s="64"/>
      <c r="B128" s="65" t="s">
        <v>158</v>
      </c>
      <c r="C128" s="65"/>
      <c r="D128" s="65"/>
      <c r="E128" s="65"/>
      <c r="F128" s="65"/>
      <c r="G128" s="65"/>
      <c r="H128" s="66"/>
      <c r="I128" s="67" t="n">
        <f aca="false">I126-I124</f>
        <v>765.440000000001</v>
      </c>
    </row>
    <row r="129" customFormat="false" ht="15.75" hidden="false" customHeight="true" outlineLevel="0" collapsed="false">
      <c r="A129" s="62"/>
      <c r="B129" s="70"/>
      <c r="C129" s="70"/>
      <c r="D129" s="70"/>
      <c r="E129" s="70"/>
      <c r="F129" s="70"/>
      <c r="G129" s="70"/>
      <c r="H129" s="70"/>
      <c r="I129" s="71"/>
    </row>
    <row r="130" customFormat="false" ht="15.75" hidden="false" customHeight="true" outlineLevel="0" collapsed="false">
      <c r="A130" s="20" t="s">
        <v>159</v>
      </c>
      <c r="B130" s="20"/>
      <c r="C130" s="20"/>
      <c r="D130" s="20"/>
      <c r="E130" s="20"/>
      <c r="F130" s="20"/>
      <c r="G130" s="20"/>
      <c r="H130" s="20"/>
      <c r="I130" s="20"/>
    </row>
    <row r="131" customFormat="false" ht="15.75" hidden="false" customHeight="true" outlineLevel="0" collapsed="false">
      <c r="A131" s="20" t="s">
        <v>160</v>
      </c>
      <c r="B131" s="20"/>
      <c r="C131" s="20"/>
      <c r="D131" s="20"/>
      <c r="E131" s="20"/>
      <c r="F131" s="20"/>
      <c r="G131" s="20"/>
      <c r="H131" s="20"/>
      <c r="I131" s="20" t="s">
        <v>52</v>
      </c>
    </row>
    <row r="132" customFormat="false" ht="15.75" hidden="false" customHeight="true" outlineLevel="0" collapsed="false">
      <c r="A132" s="19" t="s">
        <v>25</v>
      </c>
      <c r="B132" s="21" t="str">
        <f aca="false">A21</f>
        <v>MÓDULO 1 - COMPOSIÇÃO DA REMUNERAÇÃO</v>
      </c>
      <c r="C132" s="21"/>
      <c r="D132" s="21"/>
      <c r="E132" s="21"/>
      <c r="F132" s="21"/>
      <c r="G132" s="21"/>
      <c r="H132" s="21"/>
      <c r="I132" s="72" t="n">
        <f aca="false">I29</f>
        <v>1775.96</v>
      </c>
    </row>
    <row r="133" customFormat="false" ht="15.75" hidden="false" customHeight="true" outlineLevel="0" collapsed="false">
      <c r="A133" s="19" t="s">
        <v>27</v>
      </c>
      <c r="B133" s="21" t="str">
        <f aca="false">A31</f>
        <v>MÓDULO 2 – ENCARGOS E BENEFÍCIOS ANUAIS, MENSAIS E DIÁRIOS</v>
      </c>
      <c r="C133" s="21"/>
      <c r="D133" s="21"/>
      <c r="E133" s="21"/>
      <c r="F133" s="21"/>
      <c r="G133" s="21"/>
      <c r="H133" s="21"/>
      <c r="I133" s="72" t="n">
        <f aca="false">I62</f>
        <v>1807.03</v>
      </c>
    </row>
    <row r="134" customFormat="false" ht="15.75" hidden="false" customHeight="true" outlineLevel="0" collapsed="false">
      <c r="A134" s="19" t="s">
        <v>30</v>
      </c>
      <c r="B134" s="21" t="str">
        <f aca="false">A66</f>
        <v>MÓDULO 3 – PROVISÃO PARA RESCISÃO</v>
      </c>
      <c r="C134" s="21"/>
      <c r="D134" s="21"/>
      <c r="E134" s="21"/>
      <c r="F134" s="21"/>
      <c r="G134" s="21"/>
      <c r="H134" s="21"/>
      <c r="I134" s="72" t="n">
        <f aca="false">I73</f>
        <v>252.24</v>
      </c>
    </row>
    <row r="135" customFormat="false" ht="15.75" hidden="false" customHeight="true" outlineLevel="0" collapsed="false">
      <c r="A135" s="19" t="s">
        <v>33</v>
      </c>
      <c r="B135" s="21" t="str">
        <f aca="false">A78</f>
        <v>MÓDULO 4 – CUSTO DE REPOSIÇÃO DO PROFISSIONAL AUSENTE</v>
      </c>
      <c r="C135" s="21"/>
      <c r="D135" s="21"/>
      <c r="E135" s="21"/>
      <c r="F135" s="21"/>
      <c r="G135" s="21"/>
      <c r="H135" s="21"/>
      <c r="I135" s="72" t="n">
        <f aca="false">I96</f>
        <v>37.97</v>
      </c>
    </row>
    <row r="136" customFormat="false" ht="15.75" hidden="false" customHeight="true" outlineLevel="0" collapsed="false">
      <c r="A136" s="19" t="s">
        <v>57</v>
      </c>
      <c r="B136" s="21" t="str">
        <f aca="false">A98</f>
        <v>MÓDULO 5 – INSUMOS DIVERSOS</v>
      </c>
      <c r="C136" s="21"/>
      <c r="D136" s="21"/>
      <c r="E136" s="21"/>
      <c r="F136" s="21"/>
      <c r="G136" s="21"/>
      <c r="H136" s="21"/>
      <c r="I136" s="72" t="n">
        <f aca="false">I104</f>
        <v>114.73</v>
      </c>
    </row>
    <row r="137" customFormat="false" ht="15.75" hidden="false" customHeight="true" outlineLevel="0" collapsed="false">
      <c r="A137" s="20" t="s">
        <v>161</v>
      </c>
      <c r="B137" s="20"/>
      <c r="C137" s="20"/>
      <c r="D137" s="20"/>
      <c r="E137" s="20"/>
      <c r="F137" s="20"/>
      <c r="G137" s="20"/>
      <c r="H137" s="20"/>
      <c r="I137" s="34" t="n">
        <f aca="false">SUM(I132:I136)</f>
        <v>3987.93</v>
      </c>
    </row>
    <row r="138" customFormat="false" ht="15.75" hidden="false" customHeight="true" outlineLevel="0" collapsed="false">
      <c r="A138" s="19" t="s">
        <v>59</v>
      </c>
      <c r="B138" s="21" t="str">
        <f aca="false">A111</f>
        <v>MÓDULO 6 – CUSTOS INDIRETOS, TRIBUTOS E LUCRO</v>
      </c>
      <c r="C138" s="21"/>
      <c r="D138" s="21"/>
      <c r="E138" s="21"/>
      <c r="F138" s="21"/>
      <c r="G138" s="21"/>
      <c r="H138" s="21"/>
      <c r="I138" s="72" t="n">
        <f aca="false">I119</f>
        <v>1383.57</v>
      </c>
    </row>
    <row r="139" customFormat="false" ht="15.75" hidden="false" customHeight="true" outlineLevel="0" collapsed="false">
      <c r="A139" s="20" t="s">
        <v>162</v>
      </c>
      <c r="B139" s="20"/>
      <c r="C139" s="20"/>
      <c r="D139" s="20"/>
      <c r="E139" s="20"/>
      <c r="F139" s="20"/>
      <c r="G139" s="20"/>
      <c r="H139" s="20"/>
      <c r="I139" s="34" t="n">
        <f aca="false">SUM(I137:I138)</f>
        <v>5371.5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9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M119" activeCellId="0" sqref="M119"/>
    </sheetView>
  </sheetViews>
  <sheetFormatPr defaultColWidth="14.4453125" defaultRowHeight="14.25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2.44"/>
    <col collapsed="false" customWidth="true" hidden="false" outlineLevel="0" max="3" min="3" style="1" width="15"/>
    <col collapsed="false" customWidth="true" hidden="false" outlineLevel="0" max="4" min="4" style="1" width="15.34"/>
    <col collapsed="false" customWidth="true" hidden="false" outlineLevel="0" max="5" min="5" style="1" width="13.43"/>
    <col collapsed="false" customWidth="true" hidden="false" outlineLevel="0" max="6" min="6" style="1" width="13.56"/>
    <col collapsed="false" customWidth="true" hidden="false" outlineLevel="0" max="7" min="7" style="1" width="11.89"/>
    <col collapsed="false" customWidth="true" hidden="false" outlineLevel="0" max="8" min="8" style="1" width="12.88"/>
    <col collapsed="false" customWidth="true" hidden="false" outlineLevel="0" max="9" min="9" style="1" width="33.79"/>
    <col collapsed="false" customWidth="true" hidden="false" outlineLevel="0" max="10" min="10" style="1" width="7.11"/>
    <col collapsed="false" customWidth="true" hidden="false" outlineLevel="0" max="11" min="11" style="1" width="10.58"/>
    <col collapsed="false" customWidth="true" hidden="false" outlineLevel="0" max="12" min="12" style="1" width="12.88"/>
    <col collapsed="false" customWidth="true" hidden="false" outlineLevel="0" max="13" min="13" style="1" width="7.11"/>
    <col collapsed="false" customWidth="true" hidden="false" outlineLevel="0" max="14" min="14" style="1" width="10.58"/>
    <col collapsed="false" customWidth="false" hidden="false" outlineLevel="0" max="1024" min="15" style="1" width="14.43"/>
  </cols>
  <sheetData>
    <row r="1" customFormat="false" ht="14.25" hidden="false" customHeight="false" outlineLevel="0" collapsed="false">
      <c r="A1" s="17" t="s">
        <v>163</v>
      </c>
      <c r="B1" s="17"/>
      <c r="C1" s="17"/>
      <c r="D1" s="17"/>
      <c r="E1" s="17"/>
      <c r="F1" s="17"/>
      <c r="G1" s="17"/>
      <c r="H1" s="17"/>
      <c r="I1" s="17"/>
    </row>
    <row r="2" customFormat="false" ht="14.25" hidden="false" customHeight="false" outlineLevel="0" collapsed="false">
      <c r="A2" s="18"/>
      <c r="B2" s="18"/>
      <c r="C2" s="18"/>
      <c r="D2" s="18"/>
      <c r="E2" s="18"/>
      <c r="F2" s="18"/>
      <c r="G2" s="18"/>
      <c r="H2" s="18"/>
      <c r="I2" s="18"/>
    </row>
    <row r="3" customFormat="false" ht="14.25" hidden="false" customHeight="false" outlineLevel="0" collapsed="false">
      <c r="A3" s="18" t="s">
        <v>22</v>
      </c>
      <c r="B3" s="18"/>
      <c r="C3" s="18"/>
      <c r="D3" s="18"/>
      <c r="E3" s="18"/>
      <c r="F3" s="18"/>
      <c r="G3" s="18"/>
      <c r="H3" s="19" t="s">
        <v>23</v>
      </c>
      <c r="I3" s="19"/>
    </row>
    <row r="4" customFormat="false" ht="14.25" hidden="false" customHeight="false" outlineLevel="0" collapsed="false">
      <c r="A4" s="18"/>
      <c r="B4" s="18"/>
      <c r="C4" s="18"/>
      <c r="D4" s="18"/>
      <c r="E4" s="18"/>
      <c r="F4" s="18"/>
      <c r="G4" s="18"/>
      <c r="H4" s="18"/>
      <c r="I4" s="18"/>
    </row>
    <row r="5" customFormat="false" ht="14.25" hidden="false" customHeight="false" outlineLevel="0" collapsed="false">
      <c r="A5" s="20" t="s">
        <v>24</v>
      </c>
      <c r="B5" s="20"/>
      <c r="C5" s="20"/>
      <c r="D5" s="20"/>
      <c r="E5" s="20"/>
      <c r="F5" s="20"/>
      <c r="G5" s="20"/>
      <c r="H5" s="20"/>
      <c r="I5" s="20"/>
    </row>
    <row r="6" customFormat="false" ht="14.25" hidden="false" customHeight="false" outlineLevel="0" collapsed="false">
      <c r="A6" s="19" t="s">
        <v>25</v>
      </c>
      <c r="B6" s="21" t="s">
        <v>26</v>
      </c>
      <c r="C6" s="21"/>
      <c r="D6" s="21"/>
      <c r="E6" s="21"/>
      <c r="F6" s="21"/>
      <c r="G6" s="21"/>
      <c r="H6" s="21"/>
      <c r="I6" s="22"/>
    </row>
    <row r="7" customFormat="false" ht="14.25" hidden="false" customHeight="false" outlineLevel="0" collapsed="false">
      <c r="A7" s="19" t="s">
        <v>27</v>
      </c>
      <c r="B7" s="21" t="s">
        <v>28</v>
      </c>
      <c r="C7" s="21"/>
      <c r="D7" s="21"/>
      <c r="E7" s="21"/>
      <c r="F7" s="21"/>
      <c r="G7" s="21"/>
      <c r="H7" s="21"/>
      <c r="I7" s="19" t="s">
        <v>29</v>
      </c>
    </row>
    <row r="8" customFormat="false" ht="14.25" hidden="false" customHeight="false" outlineLevel="0" collapsed="false">
      <c r="A8" s="19" t="s">
        <v>30</v>
      </c>
      <c r="B8" s="21" t="s">
        <v>31</v>
      </c>
      <c r="C8" s="21"/>
      <c r="D8" s="21"/>
      <c r="E8" s="21"/>
      <c r="F8" s="21"/>
      <c r="G8" s="21"/>
      <c r="H8" s="21"/>
      <c r="I8" s="19" t="s">
        <v>32</v>
      </c>
    </row>
    <row r="9" customFormat="false" ht="14.25" hidden="false" customHeight="false" outlineLevel="0" collapsed="false">
      <c r="A9" s="19" t="s">
        <v>33</v>
      </c>
      <c r="B9" s="21" t="s">
        <v>34</v>
      </c>
      <c r="C9" s="21"/>
      <c r="D9" s="21"/>
      <c r="E9" s="21"/>
      <c r="F9" s="21"/>
      <c r="G9" s="21"/>
      <c r="H9" s="21"/>
      <c r="I9" s="19" t="n">
        <v>11</v>
      </c>
    </row>
    <row r="10" customFormat="false" ht="14.25" hidden="false" customHeight="false" outlineLevel="0" collapsed="false">
      <c r="A10" s="23"/>
      <c r="B10" s="23"/>
      <c r="C10" s="23"/>
      <c r="D10" s="23"/>
      <c r="E10" s="23"/>
      <c r="F10" s="23"/>
      <c r="G10" s="23"/>
      <c r="H10" s="23"/>
      <c r="I10" s="23"/>
    </row>
    <row r="11" customFormat="false" ht="14.25" hidden="false" customHeight="false" outlineLevel="0" collapsed="false">
      <c r="A11" s="20" t="s">
        <v>35</v>
      </c>
      <c r="B11" s="20"/>
      <c r="C11" s="20"/>
      <c r="D11" s="20"/>
      <c r="E11" s="20"/>
      <c r="F11" s="20"/>
      <c r="G11" s="20"/>
      <c r="H11" s="20"/>
      <c r="I11" s="20"/>
    </row>
    <row r="12" customFormat="false" ht="12.75" hidden="false" customHeight="true" outlineLevel="0" collapsed="false">
      <c r="A12" s="19" t="s">
        <v>36</v>
      </c>
      <c r="B12" s="19"/>
      <c r="C12" s="19" t="s">
        <v>37</v>
      </c>
      <c r="D12" s="19"/>
      <c r="E12" s="19" t="s">
        <v>38</v>
      </c>
      <c r="F12" s="19"/>
      <c r="G12" s="19"/>
      <c r="H12" s="19"/>
      <c r="I12" s="19"/>
    </row>
    <row r="13" customFormat="false" ht="26.25" hidden="false" customHeight="true" outlineLevel="0" collapsed="false">
      <c r="A13" s="24" t="s">
        <v>39</v>
      </c>
      <c r="B13" s="24"/>
      <c r="C13" s="25" t="s">
        <v>13</v>
      </c>
      <c r="D13" s="25"/>
      <c r="E13" s="26" t="n">
        <v>2</v>
      </c>
      <c r="F13" s="26"/>
      <c r="G13" s="26"/>
      <c r="H13" s="26"/>
      <c r="I13" s="26"/>
    </row>
    <row r="14" customFormat="false" ht="14.25" hidden="false" customHeight="false" outlineLevel="0" collapsed="false">
      <c r="A14" s="20" t="s">
        <v>40</v>
      </c>
      <c r="B14" s="20"/>
      <c r="C14" s="20"/>
      <c r="D14" s="20"/>
      <c r="E14" s="20"/>
      <c r="F14" s="20"/>
      <c r="G14" s="20"/>
      <c r="H14" s="20"/>
      <c r="I14" s="20"/>
    </row>
    <row r="15" customFormat="false" ht="14.25" hidden="false" customHeight="false" outlineLevel="0" collapsed="false">
      <c r="A15" s="19" t="n">
        <v>1</v>
      </c>
      <c r="B15" s="21" t="s">
        <v>41</v>
      </c>
      <c r="C15" s="21"/>
      <c r="D15" s="21"/>
      <c r="E15" s="21"/>
      <c r="F15" s="21"/>
      <c r="G15" s="21"/>
      <c r="H15" s="21"/>
      <c r="I15" s="26" t="s">
        <v>164</v>
      </c>
      <c r="J15" s="27"/>
    </row>
    <row r="16" customFormat="false" ht="14.25" hidden="false" customHeight="false" outlineLevel="0" collapsed="false">
      <c r="A16" s="19" t="n">
        <v>2</v>
      </c>
      <c r="B16" s="21" t="s">
        <v>43</v>
      </c>
      <c r="C16" s="21"/>
      <c r="D16" s="21"/>
      <c r="E16" s="21"/>
      <c r="F16" s="21"/>
      <c r="G16" s="21"/>
      <c r="H16" s="21"/>
      <c r="I16" s="19" t="n">
        <v>5191</v>
      </c>
    </row>
    <row r="17" customFormat="false" ht="14.25" hidden="false" customHeight="false" outlineLevel="0" collapsed="false">
      <c r="A17" s="19" t="n">
        <v>3</v>
      </c>
      <c r="B17" s="21" t="s">
        <v>44</v>
      </c>
      <c r="C17" s="21"/>
      <c r="D17" s="21"/>
      <c r="E17" s="21"/>
      <c r="F17" s="21"/>
      <c r="G17" s="21"/>
      <c r="H17" s="21"/>
      <c r="I17" s="28" t="n">
        <v>1585.01</v>
      </c>
    </row>
    <row r="18" customFormat="false" ht="35.05" hidden="false" customHeight="false" outlineLevel="0" collapsed="false">
      <c r="A18" s="26" t="n">
        <v>4</v>
      </c>
      <c r="B18" s="29" t="s">
        <v>45</v>
      </c>
      <c r="C18" s="29"/>
      <c r="D18" s="29"/>
      <c r="E18" s="29"/>
      <c r="F18" s="29"/>
      <c r="G18" s="29"/>
      <c r="H18" s="29"/>
      <c r="I18" s="24" t="s">
        <v>46</v>
      </c>
    </row>
    <row r="19" customFormat="false" ht="14.25" hidden="false" customHeight="false" outlineLevel="0" collapsed="false">
      <c r="A19" s="19" t="n">
        <v>5</v>
      </c>
      <c r="B19" s="21" t="s">
        <v>47</v>
      </c>
      <c r="C19" s="21"/>
      <c r="D19" s="21"/>
      <c r="E19" s="21"/>
      <c r="F19" s="21"/>
      <c r="G19" s="21"/>
      <c r="H19" s="21"/>
      <c r="I19" s="22" t="s">
        <v>48</v>
      </c>
    </row>
    <row r="20" customFormat="false" ht="14.25" hidden="false" customHeight="false" outlineLevel="0" collapsed="false">
      <c r="A20" s="30"/>
      <c r="B20" s="30"/>
      <c r="C20" s="30"/>
      <c r="D20" s="30"/>
      <c r="E20" s="30"/>
      <c r="F20" s="30"/>
      <c r="G20" s="30"/>
      <c r="H20" s="30"/>
      <c r="I20" s="30"/>
    </row>
    <row r="21" customFormat="false" ht="15.75" hidden="false" customHeight="true" outlineLevel="0" collapsed="false">
      <c r="A21" s="20" t="s">
        <v>49</v>
      </c>
      <c r="B21" s="20"/>
      <c r="C21" s="20"/>
      <c r="D21" s="20"/>
      <c r="E21" s="20"/>
      <c r="F21" s="20"/>
      <c r="G21" s="20"/>
      <c r="H21" s="20"/>
      <c r="I21" s="20"/>
    </row>
    <row r="22" customFormat="false" ht="15.75" hidden="false" customHeight="true" outlineLevel="0" collapsed="false">
      <c r="A22" s="31" t="n">
        <v>1</v>
      </c>
      <c r="B22" s="20" t="s">
        <v>50</v>
      </c>
      <c r="C22" s="20"/>
      <c r="D22" s="20"/>
      <c r="E22" s="20"/>
      <c r="F22" s="20"/>
      <c r="G22" s="20"/>
      <c r="H22" s="20" t="s">
        <v>51</v>
      </c>
      <c r="I22" s="20" t="s">
        <v>52</v>
      </c>
    </row>
    <row r="23" customFormat="false" ht="15.75" hidden="false" customHeight="true" outlineLevel="0" collapsed="false">
      <c r="A23" s="18" t="s">
        <v>25</v>
      </c>
      <c r="B23" s="21" t="s">
        <v>53</v>
      </c>
      <c r="C23" s="21"/>
      <c r="D23" s="21"/>
      <c r="E23" s="21"/>
      <c r="F23" s="21"/>
      <c r="G23" s="21"/>
      <c r="H23" s="30"/>
      <c r="I23" s="32" t="n">
        <f aca="false">I17</f>
        <v>1585.01</v>
      </c>
    </row>
    <row r="24" customFormat="false" ht="15.75" hidden="false" customHeight="true" outlineLevel="0" collapsed="false">
      <c r="A24" s="18" t="s">
        <v>27</v>
      </c>
      <c r="B24" s="21" t="s">
        <v>54</v>
      </c>
      <c r="C24" s="21"/>
      <c r="D24" s="21"/>
      <c r="E24" s="21"/>
      <c r="F24" s="21"/>
      <c r="G24" s="21"/>
      <c r="H24" s="33" t="n">
        <v>0.3</v>
      </c>
      <c r="I24" s="32" t="n">
        <f aca="false">ROUND((I23*H24),2)</f>
        <v>475.5</v>
      </c>
    </row>
    <row r="25" customFormat="false" ht="15.75" hidden="false" customHeight="true" outlineLevel="0" collapsed="false">
      <c r="A25" s="18" t="s">
        <v>30</v>
      </c>
      <c r="B25" s="21" t="s">
        <v>55</v>
      </c>
      <c r="C25" s="21"/>
      <c r="D25" s="21"/>
      <c r="E25" s="21"/>
      <c r="F25" s="21"/>
      <c r="G25" s="21"/>
      <c r="H25" s="33"/>
      <c r="I25" s="32" t="n">
        <v>0</v>
      </c>
    </row>
    <row r="26" customFormat="false" ht="15.75" hidden="false" customHeight="true" outlineLevel="0" collapsed="false">
      <c r="A26" s="18" t="s">
        <v>33</v>
      </c>
      <c r="B26" s="21" t="s">
        <v>56</v>
      </c>
      <c r="C26" s="21"/>
      <c r="D26" s="21"/>
      <c r="E26" s="21"/>
      <c r="F26" s="21"/>
      <c r="G26" s="21"/>
      <c r="H26" s="33"/>
      <c r="I26" s="32" t="n">
        <v>0</v>
      </c>
    </row>
    <row r="27" customFormat="false" ht="15.75" hidden="false" customHeight="true" outlineLevel="0" collapsed="false">
      <c r="A27" s="18" t="s">
        <v>57</v>
      </c>
      <c r="B27" s="21" t="s">
        <v>58</v>
      </c>
      <c r="C27" s="21"/>
      <c r="D27" s="21"/>
      <c r="E27" s="21"/>
      <c r="F27" s="21"/>
      <c r="G27" s="21"/>
      <c r="H27" s="33"/>
      <c r="I27" s="32" t="n">
        <v>0</v>
      </c>
    </row>
    <row r="28" customFormat="false" ht="15.75" hidden="false" customHeight="true" outlineLevel="0" collapsed="false">
      <c r="A28" s="18" t="s">
        <v>59</v>
      </c>
      <c r="B28" s="21" t="s">
        <v>60</v>
      </c>
      <c r="C28" s="21"/>
      <c r="D28" s="21"/>
      <c r="E28" s="21"/>
      <c r="F28" s="21"/>
      <c r="G28" s="21"/>
      <c r="H28" s="33"/>
      <c r="I28" s="32" t="n">
        <v>0</v>
      </c>
    </row>
    <row r="29" customFormat="false" ht="15.75" hidden="false" customHeight="true" outlineLevel="0" collapsed="false">
      <c r="A29" s="20" t="s">
        <v>61</v>
      </c>
      <c r="B29" s="20"/>
      <c r="C29" s="20"/>
      <c r="D29" s="20"/>
      <c r="E29" s="20"/>
      <c r="F29" s="20"/>
      <c r="G29" s="20"/>
      <c r="H29" s="20"/>
      <c r="I29" s="34" t="n">
        <f aca="false">SUM(I23:I28)</f>
        <v>2060.51</v>
      </c>
    </row>
    <row r="30" customFormat="false" ht="15.75" hidden="false" customHeight="true" outlineLevel="0" collapsed="false">
      <c r="A30" s="35"/>
      <c r="B30" s="35"/>
      <c r="C30" s="35"/>
      <c r="D30" s="35"/>
      <c r="E30" s="35"/>
      <c r="F30" s="35"/>
      <c r="G30" s="35"/>
      <c r="H30" s="35"/>
      <c r="I30" s="35"/>
    </row>
    <row r="31" customFormat="false" ht="15.75" hidden="false" customHeight="true" outlineLevel="0" collapsed="false">
      <c r="A31" s="20" t="s">
        <v>62</v>
      </c>
      <c r="B31" s="20"/>
      <c r="C31" s="20"/>
      <c r="D31" s="20"/>
      <c r="E31" s="20"/>
      <c r="F31" s="20"/>
      <c r="G31" s="20"/>
      <c r="H31" s="20"/>
      <c r="I31" s="20"/>
    </row>
    <row r="32" customFormat="false" ht="15.75" hidden="false" customHeight="true" outlineLevel="0" collapsed="false">
      <c r="A32" s="20" t="s">
        <v>63</v>
      </c>
      <c r="B32" s="20"/>
      <c r="C32" s="20"/>
      <c r="D32" s="20"/>
      <c r="E32" s="20"/>
      <c r="F32" s="20"/>
      <c r="G32" s="20"/>
      <c r="H32" s="20" t="s">
        <v>51</v>
      </c>
      <c r="I32" s="20" t="s">
        <v>52</v>
      </c>
    </row>
    <row r="33" customFormat="false" ht="15.75" hidden="false" customHeight="true" outlineLevel="0" collapsed="false">
      <c r="A33" s="18" t="s">
        <v>25</v>
      </c>
      <c r="B33" s="21" t="s">
        <v>64</v>
      </c>
      <c r="C33" s="21"/>
      <c r="D33" s="21"/>
      <c r="E33" s="21"/>
      <c r="F33" s="21"/>
      <c r="G33" s="21"/>
      <c r="H33" s="33" t="n">
        <f aca="false">ROUND(1/12,4)</f>
        <v>0.0833</v>
      </c>
      <c r="I33" s="36" t="n">
        <f aca="false">ROUND(I29*H33,2)</f>
        <v>171.64</v>
      </c>
    </row>
    <row r="34" customFormat="false" ht="15.75" hidden="false" customHeight="true" outlineLevel="0" collapsed="false">
      <c r="A34" s="18" t="s">
        <v>27</v>
      </c>
      <c r="B34" s="21" t="s">
        <v>65</v>
      </c>
      <c r="C34" s="21"/>
      <c r="D34" s="21"/>
      <c r="E34" s="21"/>
      <c r="F34" s="21"/>
      <c r="G34" s="21"/>
      <c r="H34" s="33" t="n">
        <v>0.121</v>
      </c>
      <c r="I34" s="36" t="n">
        <f aca="false">ROUND(I29*H34,2)</f>
        <v>249.32</v>
      </c>
    </row>
    <row r="35" customFormat="false" ht="15.75" hidden="false" customHeight="true" outlineLevel="0" collapsed="false">
      <c r="A35" s="20" t="s">
        <v>66</v>
      </c>
      <c r="B35" s="20"/>
      <c r="C35" s="20"/>
      <c r="D35" s="20"/>
      <c r="E35" s="20"/>
      <c r="F35" s="20"/>
      <c r="G35" s="20"/>
      <c r="H35" s="37" t="n">
        <f aca="false">SUM(H33:H34)</f>
        <v>0.2043</v>
      </c>
      <c r="I35" s="34" t="n">
        <f aca="false">SUM(I33:I34)</f>
        <v>420.96</v>
      </c>
    </row>
    <row r="36" customFormat="false" ht="15.75" hidden="false" customHeight="true" outlineLevel="0" collapsed="false">
      <c r="A36" s="38" t="s">
        <v>67</v>
      </c>
      <c r="B36" s="38"/>
      <c r="C36" s="38"/>
      <c r="D36" s="38"/>
      <c r="E36" s="38"/>
      <c r="F36" s="38"/>
      <c r="G36" s="39" t="s">
        <v>68</v>
      </c>
      <c r="H36" s="39"/>
      <c r="I36" s="40" t="n">
        <f aca="false">I29</f>
        <v>2060.51</v>
      </c>
    </row>
    <row r="37" customFormat="false" ht="15.75" hidden="false" customHeight="true" outlineLevel="0" collapsed="false">
      <c r="A37" s="38"/>
      <c r="B37" s="38"/>
      <c r="C37" s="38"/>
      <c r="D37" s="38"/>
      <c r="E37" s="38"/>
      <c r="F37" s="38"/>
      <c r="G37" s="39" t="s">
        <v>69</v>
      </c>
      <c r="H37" s="39"/>
      <c r="I37" s="40" t="n">
        <f aca="false">I35</f>
        <v>420.96</v>
      </c>
    </row>
    <row r="38" customFormat="false" ht="15.75" hidden="false" customHeight="true" outlineLevel="0" collapsed="false">
      <c r="A38" s="38"/>
      <c r="B38" s="38"/>
      <c r="C38" s="38"/>
      <c r="D38" s="38"/>
      <c r="E38" s="38"/>
      <c r="F38" s="38"/>
      <c r="G38" s="41" t="s">
        <v>70</v>
      </c>
      <c r="H38" s="41"/>
      <c r="I38" s="42" t="n">
        <f aca="false">SUM(I36:I37)</f>
        <v>2481.47</v>
      </c>
    </row>
    <row r="39" customFormat="false" ht="15.75" hidden="false" customHeight="true" outlineLevel="0" collapsed="false">
      <c r="A39" s="20" t="s">
        <v>71</v>
      </c>
      <c r="B39" s="20"/>
      <c r="C39" s="20"/>
      <c r="D39" s="20"/>
      <c r="E39" s="20"/>
      <c r="F39" s="20"/>
      <c r="G39" s="20"/>
      <c r="H39" s="20" t="s">
        <v>51</v>
      </c>
      <c r="I39" s="20" t="s">
        <v>52</v>
      </c>
    </row>
    <row r="40" customFormat="false" ht="15.75" hidden="false" customHeight="true" outlineLevel="0" collapsed="false">
      <c r="A40" s="18" t="s">
        <v>25</v>
      </c>
      <c r="B40" s="21" t="s">
        <v>72</v>
      </c>
      <c r="C40" s="21"/>
      <c r="D40" s="21"/>
      <c r="E40" s="21"/>
      <c r="F40" s="21"/>
      <c r="G40" s="21"/>
      <c r="H40" s="33" t="n">
        <v>0.2</v>
      </c>
      <c r="I40" s="36" t="n">
        <f aca="false">ROUND($I$38*H40,2)</f>
        <v>496.29</v>
      </c>
    </row>
    <row r="41" customFormat="false" ht="15.75" hidden="false" customHeight="true" outlineLevel="0" collapsed="false">
      <c r="A41" s="18" t="s">
        <v>27</v>
      </c>
      <c r="B41" s="21" t="s">
        <v>73</v>
      </c>
      <c r="C41" s="21"/>
      <c r="D41" s="21"/>
      <c r="E41" s="21"/>
      <c r="F41" s="21"/>
      <c r="G41" s="21"/>
      <c r="H41" s="33" t="n">
        <v>0.025</v>
      </c>
      <c r="I41" s="36" t="n">
        <f aca="false">ROUND($I$38*H41,2)</f>
        <v>62.04</v>
      </c>
    </row>
    <row r="42" customFormat="false" ht="15.75" hidden="false" customHeight="true" outlineLevel="0" collapsed="false">
      <c r="A42" s="18" t="s">
        <v>30</v>
      </c>
      <c r="B42" s="21" t="s">
        <v>74</v>
      </c>
      <c r="C42" s="21"/>
      <c r="D42" s="21"/>
      <c r="E42" s="21"/>
      <c r="F42" s="21"/>
      <c r="G42" s="21"/>
      <c r="H42" s="33" t="n">
        <v>0.06</v>
      </c>
      <c r="I42" s="36" t="n">
        <f aca="false">ROUND($I$38*H42,2)</f>
        <v>148.89</v>
      </c>
    </row>
    <row r="43" customFormat="false" ht="15.75" hidden="false" customHeight="true" outlineLevel="0" collapsed="false">
      <c r="A43" s="18" t="s">
        <v>33</v>
      </c>
      <c r="B43" s="21" t="s">
        <v>75</v>
      </c>
      <c r="C43" s="21"/>
      <c r="D43" s="21"/>
      <c r="E43" s="21"/>
      <c r="F43" s="21"/>
      <c r="G43" s="21"/>
      <c r="H43" s="33" t="n">
        <v>0.015</v>
      </c>
      <c r="I43" s="36" t="n">
        <f aca="false">ROUND($I$38*H43,2)</f>
        <v>37.22</v>
      </c>
    </row>
    <row r="44" customFormat="false" ht="15.75" hidden="false" customHeight="true" outlineLevel="0" collapsed="false">
      <c r="A44" s="18" t="s">
        <v>57</v>
      </c>
      <c r="B44" s="21" t="s">
        <v>76</v>
      </c>
      <c r="C44" s="21"/>
      <c r="D44" s="21"/>
      <c r="E44" s="21"/>
      <c r="F44" s="21"/>
      <c r="G44" s="21"/>
      <c r="H44" s="33" t="n">
        <v>0.01</v>
      </c>
      <c r="I44" s="36" t="n">
        <f aca="false">ROUND($I$38*H44,2)</f>
        <v>24.81</v>
      </c>
    </row>
    <row r="45" customFormat="false" ht="15.75" hidden="false" customHeight="true" outlineLevel="0" collapsed="false">
      <c r="A45" s="18" t="s">
        <v>59</v>
      </c>
      <c r="B45" s="21" t="s">
        <v>77</v>
      </c>
      <c r="C45" s="21"/>
      <c r="D45" s="21"/>
      <c r="E45" s="21"/>
      <c r="F45" s="21"/>
      <c r="G45" s="21"/>
      <c r="H45" s="33" t="n">
        <v>0.006</v>
      </c>
      <c r="I45" s="36" t="n">
        <f aca="false">ROUND($I$38*H45,2)</f>
        <v>14.89</v>
      </c>
    </row>
    <row r="46" customFormat="false" ht="15.75" hidden="false" customHeight="true" outlineLevel="0" collapsed="false">
      <c r="A46" s="18" t="s">
        <v>78</v>
      </c>
      <c r="B46" s="21" t="s">
        <v>79</v>
      </c>
      <c r="C46" s="21"/>
      <c r="D46" s="21"/>
      <c r="E46" s="21"/>
      <c r="F46" s="21"/>
      <c r="G46" s="21"/>
      <c r="H46" s="33" t="n">
        <v>0.002</v>
      </c>
      <c r="I46" s="36" t="n">
        <f aca="false">ROUND($I$38*H46,2)</f>
        <v>4.96</v>
      </c>
    </row>
    <row r="47" customFormat="false" ht="15.75" hidden="false" customHeight="true" outlineLevel="0" collapsed="false">
      <c r="A47" s="18" t="s">
        <v>80</v>
      </c>
      <c r="B47" s="21" t="s">
        <v>81</v>
      </c>
      <c r="C47" s="21"/>
      <c r="D47" s="21"/>
      <c r="E47" s="21"/>
      <c r="F47" s="21"/>
      <c r="G47" s="21"/>
      <c r="H47" s="33" t="n">
        <v>0.08</v>
      </c>
      <c r="I47" s="36" t="n">
        <f aca="false">ROUND($I$38*H47,2)</f>
        <v>198.52</v>
      </c>
    </row>
    <row r="48" customFormat="false" ht="15.75" hidden="false" customHeight="true" outlineLevel="0" collapsed="false">
      <c r="A48" s="20" t="s">
        <v>82</v>
      </c>
      <c r="B48" s="20"/>
      <c r="C48" s="20"/>
      <c r="D48" s="20"/>
      <c r="E48" s="20"/>
      <c r="F48" s="20"/>
      <c r="G48" s="20"/>
      <c r="H48" s="37" t="n">
        <f aca="false">SUM(H40:H47)</f>
        <v>0.398</v>
      </c>
      <c r="I48" s="34" t="n">
        <f aca="false">SUM(I40:I47)</f>
        <v>987.62</v>
      </c>
    </row>
    <row r="49" customFormat="false" ht="15.75" hidden="false" customHeight="true" outlineLevel="0" collapsed="false">
      <c r="A49" s="43"/>
      <c r="B49" s="43"/>
      <c r="C49" s="43"/>
      <c r="D49" s="43"/>
      <c r="E49" s="43"/>
      <c r="F49" s="43"/>
      <c r="G49" s="43"/>
      <c r="H49" s="43"/>
      <c r="I49" s="43"/>
    </row>
    <row r="50" customFormat="false" ht="15.75" hidden="false" customHeight="true" outlineLevel="0" collapsed="false">
      <c r="A50" s="20" t="s">
        <v>83</v>
      </c>
      <c r="B50" s="20"/>
      <c r="C50" s="20"/>
      <c r="D50" s="20"/>
      <c r="E50" s="20"/>
      <c r="F50" s="20"/>
      <c r="G50" s="20"/>
      <c r="H50" s="37"/>
      <c r="I50" s="20" t="s">
        <v>52</v>
      </c>
    </row>
    <row r="51" customFormat="false" ht="15.75" hidden="false" customHeight="true" outlineLevel="0" collapsed="false">
      <c r="A51" s="18" t="s">
        <v>25</v>
      </c>
      <c r="B51" s="30" t="s">
        <v>84</v>
      </c>
      <c r="C51" s="30"/>
      <c r="D51" s="30"/>
      <c r="E51" s="30"/>
      <c r="F51" s="30"/>
      <c r="G51" s="30"/>
      <c r="H51" s="44" t="n">
        <v>4</v>
      </c>
      <c r="I51" s="32" t="n">
        <f aca="false">ROUND((H51*2*22)-0.06*I23,2)</f>
        <v>80.9</v>
      </c>
    </row>
    <row r="52" customFormat="false" ht="15.75" hidden="false" customHeight="true" outlineLevel="0" collapsed="false">
      <c r="A52" s="18" t="s">
        <v>27</v>
      </c>
      <c r="B52" s="30" t="s">
        <v>85</v>
      </c>
      <c r="C52" s="30"/>
      <c r="D52" s="30"/>
      <c r="E52" s="30"/>
      <c r="F52" s="30"/>
      <c r="G52" s="30"/>
      <c r="H52" s="19" t="s">
        <v>86</v>
      </c>
      <c r="I52" s="32" t="n">
        <v>473.82</v>
      </c>
    </row>
    <row r="53" customFormat="false" ht="15.75" hidden="false" customHeight="true" outlineLevel="0" collapsed="false">
      <c r="A53" s="18" t="s">
        <v>30</v>
      </c>
      <c r="B53" s="30" t="s">
        <v>87</v>
      </c>
      <c r="C53" s="30"/>
      <c r="D53" s="30"/>
      <c r="E53" s="30"/>
      <c r="F53" s="30"/>
      <c r="G53" s="30"/>
      <c r="H53" s="19" t="s">
        <v>86</v>
      </c>
      <c r="I53" s="32" t="n">
        <v>42</v>
      </c>
    </row>
    <row r="54" customFormat="false" ht="15.75" hidden="false" customHeight="true" outlineLevel="0" collapsed="false">
      <c r="A54" s="18" t="s">
        <v>33</v>
      </c>
      <c r="B54" s="30" t="s">
        <v>88</v>
      </c>
      <c r="C54" s="30"/>
      <c r="D54" s="30"/>
      <c r="E54" s="30"/>
      <c r="F54" s="30"/>
      <c r="G54" s="30"/>
      <c r="H54" s="19" t="s">
        <v>86</v>
      </c>
      <c r="I54" s="32" t="n">
        <f aca="false">ROUND((I23*26)*0.002/12,2)</f>
        <v>6.87</v>
      </c>
    </row>
    <row r="55" customFormat="false" ht="15.75" hidden="false" customHeight="true" outlineLevel="0" collapsed="false">
      <c r="A55" s="20" t="s">
        <v>89</v>
      </c>
      <c r="B55" s="20"/>
      <c r="C55" s="20"/>
      <c r="D55" s="20"/>
      <c r="E55" s="20"/>
      <c r="F55" s="20"/>
      <c r="G55" s="20"/>
      <c r="H55" s="20"/>
      <c r="I55" s="45" t="n">
        <f aca="false">SUM(I51:I54)</f>
        <v>603.59</v>
      </c>
    </row>
    <row r="56" customFormat="false" ht="15.75" hidden="false" customHeight="true" outlineLevel="0" collapsed="false">
      <c r="A56" s="43"/>
      <c r="B56" s="43"/>
      <c r="C56" s="43"/>
      <c r="D56" s="43"/>
      <c r="E56" s="43"/>
      <c r="F56" s="43"/>
      <c r="G56" s="43"/>
      <c r="H56" s="43"/>
      <c r="I56" s="43"/>
    </row>
    <row r="57" customFormat="false" ht="15.75" hidden="false" customHeight="true" outlineLevel="0" collapsed="false">
      <c r="A57" s="20" t="s">
        <v>90</v>
      </c>
      <c r="B57" s="20"/>
      <c r="C57" s="20"/>
      <c r="D57" s="20"/>
      <c r="E57" s="20"/>
      <c r="F57" s="20"/>
      <c r="G57" s="20"/>
      <c r="H57" s="20"/>
      <c r="I57" s="20"/>
    </row>
    <row r="58" customFormat="false" ht="15.75" hidden="false" customHeight="true" outlineLevel="0" collapsed="false">
      <c r="A58" s="20" t="s">
        <v>91</v>
      </c>
      <c r="B58" s="20"/>
      <c r="C58" s="20"/>
      <c r="D58" s="20"/>
      <c r="E58" s="20"/>
      <c r="F58" s="20"/>
      <c r="G58" s="20"/>
      <c r="H58" s="20"/>
      <c r="I58" s="20" t="s">
        <v>52</v>
      </c>
    </row>
    <row r="59" customFormat="false" ht="15.75" hidden="false" customHeight="true" outlineLevel="0" collapsed="false">
      <c r="A59" s="18" t="s">
        <v>92</v>
      </c>
      <c r="B59" s="21" t="s">
        <v>93</v>
      </c>
      <c r="C59" s="21"/>
      <c r="D59" s="21"/>
      <c r="E59" s="21"/>
      <c r="F59" s="21"/>
      <c r="G59" s="21"/>
      <c r="H59" s="21"/>
      <c r="I59" s="36" t="n">
        <f aca="false">I35</f>
        <v>420.96</v>
      </c>
    </row>
    <row r="60" customFormat="false" ht="15.75" hidden="false" customHeight="true" outlineLevel="0" collapsed="false">
      <c r="A60" s="18" t="s">
        <v>94</v>
      </c>
      <c r="B60" s="21" t="s">
        <v>95</v>
      </c>
      <c r="C60" s="21"/>
      <c r="D60" s="21"/>
      <c r="E60" s="21"/>
      <c r="F60" s="21"/>
      <c r="G60" s="21"/>
      <c r="H60" s="21"/>
      <c r="I60" s="36" t="n">
        <f aca="false">I48</f>
        <v>987.62</v>
      </c>
      <c r="N60" s="46"/>
    </row>
    <row r="61" customFormat="false" ht="15.75" hidden="false" customHeight="true" outlineLevel="0" collapsed="false">
      <c r="A61" s="18" t="s">
        <v>96</v>
      </c>
      <c r="B61" s="21" t="s">
        <v>97</v>
      </c>
      <c r="C61" s="21"/>
      <c r="D61" s="21"/>
      <c r="E61" s="21"/>
      <c r="F61" s="21"/>
      <c r="G61" s="21"/>
      <c r="H61" s="21"/>
      <c r="I61" s="36" t="n">
        <f aca="false">I55</f>
        <v>603.59</v>
      </c>
    </row>
    <row r="62" customFormat="false" ht="15.75" hidden="false" customHeight="true" outlineLevel="0" collapsed="false">
      <c r="A62" s="20" t="s">
        <v>98</v>
      </c>
      <c r="B62" s="20"/>
      <c r="C62" s="20"/>
      <c r="D62" s="20"/>
      <c r="E62" s="20"/>
      <c r="F62" s="20"/>
      <c r="G62" s="20"/>
      <c r="H62" s="20"/>
      <c r="I62" s="34" t="n">
        <f aca="false">SUM(I59:I61)</f>
        <v>2012.17</v>
      </c>
    </row>
    <row r="63" customFormat="false" ht="15.75" hidden="false" customHeight="true" outlineLevel="0" collapsed="false">
      <c r="A63" s="47" t="s">
        <v>99</v>
      </c>
      <c r="B63" s="47"/>
      <c r="C63" s="47"/>
      <c r="D63" s="47"/>
      <c r="E63" s="47"/>
      <c r="F63" s="47"/>
      <c r="G63" s="39" t="s">
        <v>68</v>
      </c>
      <c r="H63" s="39"/>
      <c r="I63" s="40" t="n">
        <f aca="false">I29</f>
        <v>2060.51</v>
      </c>
    </row>
    <row r="64" customFormat="false" ht="15.75" hidden="false" customHeight="true" outlineLevel="0" collapsed="false">
      <c r="A64" s="47"/>
      <c r="B64" s="47"/>
      <c r="C64" s="47"/>
      <c r="D64" s="47"/>
      <c r="E64" s="47"/>
      <c r="F64" s="47"/>
      <c r="G64" s="39" t="s">
        <v>100</v>
      </c>
      <c r="H64" s="39"/>
      <c r="I64" s="40" t="n">
        <f aca="false">I62</f>
        <v>2012.17</v>
      </c>
    </row>
    <row r="65" customFormat="false" ht="15.75" hidden="false" customHeight="true" outlineLevel="0" collapsed="false">
      <c r="A65" s="47"/>
      <c r="B65" s="47"/>
      <c r="C65" s="47"/>
      <c r="D65" s="47"/>
      <c r="E65" s="47"/>
      <c r="F65" s="47"/>
      <c r="G65" s="41" t="s">
        <v>70</v>
      </c>
      <c r="H65" s="41"/>
      <c r="I65" s="42" t="n">
        <f aca="false">SUM(I63:I64)</f>
        <v>4072.68</v>
      </c>
    </row>
    <row r="66" customFormat="false" ht="15.75" hidden="false" customHeight="true" outlineLevel="0" collapsed="false">
      <c r="A66" s="20" t="s">
        <v>101</v>
      </c>
      <c r="B66" s="20"/>
      <c r="C66" s="20"/>
      <c r="D66" s="20"/>
      <c r="E66" s="20"/>
      <c r="F66" s="20"/>
      <c r="G66" s="20"/>
      <c r="H66" s="20"/>
      <c r="I66" s="20"/>
    </row>
    <row r="67" customFormat="false" ht="15.75" hidden="false" customHeight="true" outlineLevel="0" collapsed="false">
      <c r="A67" s="18" t="n">
        <v>3</v>
      </c>
      <c r="B67" s="20" t="s">
        <v>102</v>
      </c>
      <c r="C67" s="20"/>
      <c r="D67" s="20"/>
      <c r="E67" s="20"/>
      <c r="F67" s="20"/>
      <c r="G67" s="20"/>
      <c r="H67" s="20" t="s">
        <v>51</v>
      </c>
      <c r="I67" s="20" t="s">
        <v>52</v>
      </c>
    </row>
    <row r="68" customFormat="false" ht="15.75" hidden="false" customHeight="true" outlineLevel="0" collapsed="false">
      <c r="A68" s="18" t="s">
        <v>25</v>
      </c>
      <c r="B68" s="21" t="s">
        <v>103</v>
      </c>
      <c r="C68" s="21"/>
      <c r="D68" s="21"/>
      <c r="E68" s="21"/>
      <c r="F68" s="21"/>
      <c r="G68" s="21"/>
      <c r="H68" s="33" t="n">
        <f aca="false">ROUND(((1/12)*5%),4)</f>
        <v>0.0042</v>
      </c>
      <c r="I68" s="36" t="n">
        <f aca="false">ROUND(H68*$I$65,2)</f>
        <v>17.11</v>
      </c>
    </row>
    <row r="69" customFormat="false" ht="15.75" hidden="false" customHeight="true" outlineLevel="0" collapsed="false">
      <c r="A69" s="18" t="s">
        <v>27</v>
      </c>
      <c r="B69" s="21" t="s">
        <v>104</v>
      </c>
      <c r="C69" s="21"/>
      <c r="D69" s="21"/>
      <c r="E69" s="21"/>
      <c r="F69" s="21"/>
      <c r="G69" s="21"/>
      <c r="H69" s="33" t="n">
        <f aca="false">TRUNC(H68*H47,4)</f>
        <v>0.0003</v>
      </c>
      <c r="I69" s="36" t="n">
        <f aca="false">ROUND(H69*$I$65,2)</f>
        <v>1.22</v>
      </c>
      <c r="L69" s="48"/>
    </row>
    <row r="70" customFormat="false" ht="15.75" hidden="false" customHeight="true" outlineLevel="0" collapsed="false">
      <c r="A70" s="18" t="s">
        <v>30</v>
      </c>
      <c r="B70" s="21" t="s">
        <v>105</v>
      </c>
      <c r="C70" s="21"/>
      <c r="D70" s="21"/>
      <c r="E70" s="21"/>
      <c r="F70" s="21"/>
      <c r="G70" s="21"/>
      <c r="H70" s="33" t="n">
        <f aca="false">ROUND(((7/30)/12)*95%,4)</f>
        <v>0.0185</v>
      </c>
      <c r="I70" s="36" t="n">
        <f aca="false">ROUND(H70*$I$65,2)</f>
        <v>75.34</v>
      </c>
    </row>
    <row r="71" customFormat="false" ht="15.75" hidden="false" customHeight="true" outlineLevel="0" collapsed="false">
      <c r="A71" s="49" t="s">
        <v>33</v>
      </c>
      <c r="B71" s="50" t="s">
        <v>106</v>
      </c>
      <c r="C71" s="50"/>
      <c r="D71" s="50"/>
      <c r="E71" s="50"/>
      <c r="F71" s="50"/>
      <c r="G71" s="50"/>
      <c r="H71" s="33" t="n">
        <f aca="false">ROUND(H70*H48,4)</f>
        <v>0.0074</v>
      </c>
      <c r="I71" s="36" t="n">
        <f aca="false">ROUND(H71*$I$65,2)</f>
        <v>30.14</v>
      </c>
      <c r="L71" s="51"/>
    </row>
    <row r="72" customFormat="false" ht="15.75" hidden="false" customHeight="true" outlineLevel="0" collapsed="false">
      <c r="A72" s="18" t="s">
        <v>57</v>
      </c>
      <c r="B72" s="21" t="s">
        <v>107</v>
      </c>
      <c r="C72" s="21"/>
      <c r="D72" s="21"/>
      <c r="E72" s="21"/>
      <c r="F72" s="21"/>
      <c r="G72" s="21"/>
      <c r="H72" s="33" t="n">
        <v>0.04</v>
      </c>
      <c r="I72" s="36" t="n">
        <f aca="false">ROUND(H72*$I$65,2)</f>
        <v>162.91</v>
      </c>
    </row>
    <row r="73" customFormat="false" ht="15.75" hidden="false" customHeight="true" outlineLevel="0" collapsed="false">
      <c r="A73" s="20" t="s">
        <v>108</v>
      </c>
      <c r="B73" s="20"/>
      <c r="C73" s="20"/>
      <c r="D73" s="20"/>
      <c r="E73" s="20"/>
      <c r="F73" s="20"/>
      <c r="G73" s="20"/>
      <c r="H73" s="37" t="n">
        <f aca="false">SUM(H68:H72)</f>
        <v>0.0704</v>
      </c>
      <c r="I73" s="34" t="n">
        <f aca="false">SUM(I68:I72)</f>
        <v>286.72</v>
      </c>
    </row>
    <row r="74" customFormat="false" ht="15.75" hidden="false" customHeight="true" outlineLevel="0" collapsed="false">
      <c r="A74" s="52" t="s">
        <v>109</v>
      </c>
      <c r="B74" s="52"/>
      <c r="C74" s="52"/>
      <c r="D74" s="52"/>
      <c r="E74" s="52"/>
      <c r="F74" s="52"/>
      <c r="G74" s="39" t="s">
        <v>68</v>
      </c>
      <c r="H74" s="39"/>
      <c r="I74" s="40" t="n">
        <f aca="false">I29</f>
        <v>2060.51</v>
      </c>
    </row>
    <row r="75" customFormat="false" ht="15.75" hidden="false" customHeight="true" outlineLevel="0" collapsed="false">
      <c r="A75" s="52"/>
      <c r="B75" s="52"/>
      <c r="C75" s="52"/>
      <c r="D75" s="52"/>
      <c r="E75" s="52"/>
      <c r="F75" s="52"/>
      <c r="G75" s="39" t="s">
        <v>100</v>
      </c>
      <c r="H75" s="39"/>
      <c r="I75" s="40" t="n">
        <f aca="false">I62</f>
        <v>2012.17</v>
      </c>
    </row>
    <row r="76" customFormat="false" ht="15.75" hidden="false" customHeight="true" outlineLevel="0" collapsed="false">
      <c r="A76" s="52"/>
      <c r="B76" s="52"/>
      <c r="C76" s="52"/>
      <c r="D76" s="52"/>
      <c r="E76" s="52"/>
      <c r="F76" s="52"/>
      <c r="G76" s="39" t="s">
        <v>110</v>
      </c>
      <c r="H76" s="39"/>
      <c r="I76" s="40" t="n">
        <f aca="false">I73</f>
        <v>286.72</v>
      </c>
      <c r="N76" s="53"/>
    </row>
    <row r="77" customFormat="false" ht="15.75" hidden="false" customHeight="true" outlineLevel="0" collapsed="false">
      <c r="A77" s="52"/>
      <c r="B77" s="52"/>
      <c r="C77" s="52"/>
      <c r="D77" s="52"/>
      <c r="E77" s="52"/>
      <c r="F77" s="52"/>
      <c r="G77" s="41" t="s">
        <v>70</v>
      </c>
      <c r="H77" s="41"/>
      <c r="I77" s="42" t="n">
        <f aca="false">SUM(I74:I76)</f>
        <v>4359.4</v>
      </c>
    </row>
    <row r="78" customFormat="false" ht="15.75" hidden="false" customHeight="true" outlineLevel="0" collapsed="false">
      <c r="A78" s="20" t="s">
        <v>111</v>
      </c>
      <c r="B78" s="20"/>
      <c r="C78" s="20"/>
      <c r="D78" s="20"/>
      <c r="E78" s="20"/>
      <c r="F78" s="20"/>
      <c r="G78" s="20"/>
      <c r="H78" s="20"/>
      <c r="I78" s="20"/>
    </row>
    <row r="79" customFormat="false" ht="15.75" hidden="false" customHeight="true" outlineLevel="0" collapsed="false">
      <c r="A79" s="20" t="s">
        <v>112</v>
      </c>
      <c r="B79" s="20"/>
      <c r="C79" s="20"/>
      <c r="D79" s="20"/>
      <c r="E79" s="20"/>
      <c r="F79" s="20"/>
      <c r="G79" s="20"/>
      <c r="H79" s="20" t="s">
        <v>51</v>
      </c>
      <c r="I79" s="20" t="s">
        <v>52</v>
      </c>
    </row>
    <row r="80" customFormat="false" ht="15.75" hidden="false" customHeight="true" outlineLevel="0" collapsed="false">
      <c r="A80" s="18" t="s">
        <v>25</v>
      </c>
      <c r="B80" s="21" t="s">
        <v>113</v>
      </c>
      <c r="C80" s="21"/>
      <c r="D80" s="21"/>
      <c r="E80" s="21"/>
      <c r="F80" s="21"/>
      <c r="G80" s="21"/>
      <c r="H80" s="33" t="n">
        <v>0</v>
      </c>
      <c r="I80" s="36" t="n">
        <f aca="false">ROUND(H80*$I$77,2)</f>
        <v>0</v>
      </c>
    </row>
    <row r="81" customFormat="false" ht="15.75" hidden="false" customHeight="true" outlineLevel="0" collapsed="false">
      <c r="A81" s="18" t="s">
        <v>27</v>
      </c>
      <c r="B81" s="21" t="s">
        <v>114</v>
      </c>
      <c r="C81" s="21"/>
      <c r="D81" s="21"/>
      <c r="E81" s="21"/>
      <c r="F81" s="21"/>
      <c r="G81" s="21"/>
      <c r="H81" s="33" t="n">
        <f aca="false">ROUND((2/30)/12,4)</f>
        <v>0.0056</v>
      </c>
      <c r="I81" s="36" t="n">
        <f aca="false">ROUND(H81*$I$77,2)</f>
        <v>24.41</v>
      </c>
      <c r="L81" s="53"/>
    </row>
    <row r="82" customFormat="false" ht="15.75" hidden="false" customHeight="true" outlineLevel="0" collapsed="false">
      <c r="A82" s="18" t="s">
        <v>30</v>
      </c>
      <c r="B82" s="21" t="s">
        <v>115</v>
      </c>
      <c r="C82" s="21"/>
      <c r="D82" s="21"/>
      <c r="E82" s="21"/>
      <c r="F82" s="21"/>
      <c r="G82" s="21"/>
      <c r="H82" s="33" t="n">
        <f aca="false">ROUND(((5/30)/12)*2%,4)</f>
        <v>0.0003</v>
      </c>
      <c r="I82" s="36" t="n">
        <f aca="false">ROUND(H82*$I$77,2)</f>
        <v>1.31</v>
      </c>
      <c r="K82" s="53"/>
    </row>
    <row r="83" customFormat="false" ht="15.75" hidden="false" customHeight="true" outlineLevel="0" collapsed="false">
      <c r="A83" s="18" t="s">
        <v>33</v>
      </c>
      <c r="B83" s="21" t="s">
        <v>116</v>
      </c>
      <c r="C83" s="21"/>
      <c r="D83" s="21"/>
      <c r="E83" s="21"/>
      <c r="F83" s="21"/>
      <c r="G83" s="21"/>
      <c r="H83" s="33" t="n">
        <f aca="false">ROUND(((15/30)/12)*8%,4)</f>
        <v>0.0033</v>
      </c>
      <c r="I83" s="36" t="n">
        <f aca="false">ROUND(H83*$I$77,2)</f>
        <v>14.39</v>
      </c>
    </row>
    <row r="84" customFormat="false" ht="15.75" hidden="false" customHeight="true" outlineLevel="0" collapsed="false">
      <c r="A84" s="18" t="s">
        <v>57</v>
      </c>
      <c r="B84" s="21" t="s">
        <v>117</v>
      </c>
      <c r="C84" s="21"/>
      <c r="D84" s="21"/>
      <c r="E84" s="21"/>
      <c r="F84" s="21"/>
      <c r="G84" s="21"/>
      <c r="H84" s="33" t="n">
        <f aca="false">ROUND(((1+1/3)/12*4/12)*2%,4)</f>
        <v>0.0007</v>
      </c>
      <c r="I84" s="36" t="n">
        <f aca="false">ROUND(H84*$I$77,2)</f>
        <v>3.05</v>
      </c>
    </row>
    <row r="85" customFormat="false" ht="15.75" hidden="false" customHeight="true" outlineLevel="0" collapsed="false">
      <c r="A85" s="18" t="s">
        <v>59</v>
      </c>
      <c r="B85" s="21" t="s">
        <v>118</v>
      </c>
      <c r="C85" s="21"/>
      <c r="D85" s="21"/>
      <c r="E85" s="21"/>
      <c r="F85" s="21"/>
      <c r="G85" s="21"/>
      <c r="H85" s="33" t="n">
        <v>0</v>
      </c>
      <c r="I85" s="36" t="n">
        <f aca="false">ROUND(H85*$I$77,2)</f>
        <v>0</v>
      </c>
    </row>
    <row r="86" customFormat="false" ht="15.75" hidden="false" customHeight="true" outlineLevel="0" collapsed="false">
      <c r="A86" s="20" t="s">
        <v>119</v>
      </c>
      <c r="B86" s="20"/>
      <c r="C86" s="20"/>
      <c r="D86" s="20"/>
      <c r="E86" s="20"/>
      <c r="F86" s="20"/>
      <c r="G86" s="20"/>
      <c r="H86" s="37" t="n">
        <f aca="false">SUM(H80:H85)</f>
        <v>0.0099</v>
      </c>
      <c r="I86" s="34" t="n">
        <f aca="false">SUM(I80:I85)</f>
        <v>43.16</v>
      </c>
    </row>
    <row r="87" customFormat="false" ht="15.75" hidden="false" customHeight="true" outlineLevel="0" collapsed="false">
      <c r="A87" s="43"/>
      <c r="B87" s="43"/>
      <c r="C87" s="43"/>
      <c r="D87" s="43"/>
      <c r="E87" s="43"/>
      <c r="F87" s="43"/>
      <c r="G87" s="43"/>
      <c r="H87" s="43"/>
      <c r="I87" s="43"/>
    </row>
    <row r="88" customFormat="false" ht="15.75" hidden="false" customHeight="true" outlineLevel="0" collapsed="false">
      <c r="A88" s="20" t="s">
        <v>120</v>
      </c>
      <c r="B88" s="20"/>
      <c r="C88" s="20"/>
      <c r="D88" s="20"/>
      <c r="E88" s="20"/>
      <c r="F88" s="20"/>
      <c r="G88" s="20"/>
      <c r="H88" s="20" t="s">
        <v>51</v>
      </c>
      <c r="I88" s="20" t="s">
        <v>52</v>
      </c>
    </row>
    <row r="89" customFormat="false" ht="15.75" hidden="false" customHeight="true" outlineLevel="0" collapsed="false">
      <c r="A89" s="18" t="s">
        <v>25</v>
      </c>
      <c r="B89" s="21" t="s">
        <v>121</v>
      </c>
      <c r="C89" s="21"/>
      <c r="D89" s="21"/>
      <c r="E89" s="21"/>
      <c r="F89" s="21"/>
      <c r="G89" s="21"/>
      <c r="H89" s="33" t="n">
        <v>0</v>
      </c>
      <c r="I89" s="36" t="n">
        <f aca="false">I29*H89</f>
        <v>0</v>
      </c>
    </row>
    <row r="90" customFormat="false" ht="15.75" hidden="false" customHeight="true" outlineLevel="0" collapsed="false">
      <c r="A90" s="20" t="s">
        <v>122</v>
      </c>
      <c r="B90" s="20"/>
      <c r="C90" s="20"/>
      <c r="D90" s="20"/>
      <c r="E90" s="20"/>
      <c r="F90" s="20"/>
      <c r="G90" s="20"/>
      <c r="H90" s="37" t="n">
        <f aca="false">H89</f>
        <v>0</v>
      </c>
      <c r="I90" s="34" t="n">
        <f aca="false">I89</f>
        <v>0</v>
      </c>
    </row>
    <row r="91" customFormat="false" ht="15.75" hidden="false" customHeight="true" outlineLevel="0" collapsed="false">
      <c r="A91" s="43"/>
      <c r="B91" s="43"/>
      <c r="C91" s="43"/>
      <c r="D91" s="43"/>
      <c r="E91" s="43"/>
      <c r="F91" s="43"/>
      <c r="G91" s="43"/>
      <c r="H91" s="43"/>
      <c r="I91" s="43"/>
    </row>
    <row r="92" customFormat="false" ht="15.75" hidden="false" customHeight="true" outlineLevel="0" collapsed="false">
      <c r="A92" s="20" t="s">
        <v>123</v>
      </c>
      <c r="B92" s="20"/>
      <c r="C92" s="20"/>
      <c r="D92" s="20"/>
      <c r="E92" s="20"/>
      <c r="F92" s="20"/>
      <c r="G92" s="20"/>
      <c r="H92" s="20"/>
      <c r="I92" s="20"/>
    </row>
    <row r="93" customFormat="false" ht="15.75" hidden="false" customHeight="true" outlineLevel="0" collapsed="false">
      <c r="A93" s="20" t="s">
        <v>124</v>
      </c>
      <c r="B93" s="20"/>
      <c r="C93" s="20"/>
      <c r="D93" s="20"/>
      <c r="E93" s="20"/>
      <c r="F93" s="20"/>
      <c r="G93" s="20"/>
      <c r="H93" s="20"/>
      <c r="I93" s="20" t="s">
        <v>52</v>
      </c>
    </row>
    <row r="94" customFormat="false" ht="15.75" hidden="false" customHeight="true" outlineLevel="0" collapsed="false">
      <c r="A94" s="18" t="s">
        <v>125</v>
      </c>
      <c r="B94" s="21" t="s">
        <v>126</v>
      </c>
      <c r="C94" s="21"/>
      <c r="D94" s="21"/>
      <c r="E94" s="21"/>
      <c r="F94" s="21"/>
      <c r="G94" s="21"/>
      <c r="H94" s="21"/>
      <c r="I94" s="36" t="n">
        <f aca="false">I86</f>
        <v>43.16</v>
      </c>
    </row>
    <row r="95" customFormat="false" ht="15.75" hidden="false" customHeight="true" outlineLevel="0" collapsed="false">
      <c r="A95" s="18" t="s">
        <v>127</v>
      </c>
      <c r="B95" s="21" t="s">
        <v>128</v>
      </c>
      <c r="C95" s="21"/>
      <c r="D95" s="21"/>
      <c r="E95" s="21"/>
      <c r="F95" s="21"/>
      <c r="G95" s="21"/>
      <c r="H95" s="21"/>
      <c r="I95" s="36" t="n">
        <f aca="false">I90</f>
        <v>0</v>
      </c>
    </row>
    <row r="96" customFormat="false" ht="15.75" hidden="false" customHeight="true" outlineLevel="0" collapsed="false">
      <c r="A96" s="20" t="s">
        <v>129</v>
      </c>
      <c r="B96" s="20"/>
      <c r="C96" s="20"/>
      <c r="D96" s="20"/>
      <c r="E96" s="20"/>
      <c r="F96" s="20"/>
      <c r="G96" s="20"/>
      <c r="H96" s="20"/>
      <c r="I96" s="34" t="n">
        <f aca="false">SUM(I94:I95)</f>
        <v>43.16</v>
      </c>
    </row>
    <row r="97" customFormat="false" ht="15.75" hidden="false" customHeight="true" outlineLevel="0" collapsed="false">
      <c r="A97" s="43"/>
      <c r="B97" s="43"/>
      <c r="C97" s="43"/>
      <c r="D97" s="43"/>
      <c r="E97" s="43"/>
      <c r="F97" s="43"/>
      <c r="G97" s="43"/>
      <c r="H97" s="43"/>
      <c r="I97" s="43"/>
    </row>
    <row r="98" customFormat="false" ht="15.75" hidden="false" customHeight="true" outlineLevel="0" collapsed="false">
      <c r="A98" s="20" t="s">
        <v>130</v>
      </c>
      <c r="B98" s="20"/>
      <c r="C98" s="20"/>
      <c r="D98" s="20"/>
      <c r="E98" s="20"/>
      <c r="F98" s="20"/>
      <c r="G98" s="20"/>
      <c r="H98" s="20"/>
      <c r="I98" s="20"/>
    </row>
    <row r="99" customFormat="false" ht="15.75" hidden="false" customHeight="true" outlineLevel="0" collapsed="false">
      <c r="A99" s="20" t="n">
        <v>5</v>
      </c>
      <c r="B99" s="20" t="s">
        <v>131</v>
      </c>
      <c r="C99" s="20"/>
      <c r="D99" s="20"/>
      <c r="E99" s="20"/>
      <c r="F99" s="20"/>
      <c r="G99" s="20"/>
      <c r="H99" s="20"/>
      <c r="I99" s="20" t="s">
        <v>52</v>
      </c>
    </row>
    <row r="100" customFormat="false" ht="15.75" hidden="false" customHeight="true" outlineLevel="0" collapsed="false">
      <c r="A100" s="54" t="s">
        <v>25</v>
      </c>
      <c r="B100" s="30" t="s">
        <v>132</v>
      </c>
      <c r="C100" s="30"/>
      <c r="D100" s="30"/>
      <c r="E100" s="30"/>
      <c r="F100" s="30"/>
      <c r="G100" s="30"/>
      <c r="H100" s="55" t="s">
        <v>86</v>
      </c>
      <c r="I100" s="36" t="n">
        <v>0</v>
      </c>
    </row>
    <row r="101" customFormat="false" ht="15.75" hidden="false" customHeight="true" outlineLevel="0" collapsed="false">
      <c r="A101" s="54" t="s">
        <v>27</v>
      </c>
      <c r="B101" s="30" t="s">
        <v>133</v>
      </c>
      <c r="C101" s="30"/>
      <c r="D101" s="30"/>
      <c r="E101" s="30"/>
      <c r="F101" s="30"/>
      <c r="G101" s="30"/>
      <c r="H101" s="55" t="s">
        <v>86</v>
      </c>
      <c r="I101" s="56" t="n">
        <f aca="false">EPIS!F19</f>
        <v>139.58</v>
      </c>
    </row>
    <row r="102" customFormat="false" ht="15.75" hidden="false" customHeight="true" outlineLevel="0" collapsed="false">
      <c r="A102" s="54" t="s">
        <v>30</v>
      </c>
      <c r="B102" s="30" t="s">
        <v>134</v>
      </c>
      <c r="C102" s="30"/>
      <c r="D102" s="30"/>
      <c r="E102" s="30"/>
      <c r="F102" s="30"/>
      <c r="G102" s="30"/>
      <c r="H102" s="55" t="s">
        <v>86</v>
      </c>
      <c r="I102" s="56" t="n">
        <f aca="false">UNIFORMES!F23</f>
        <v>100.75</v>
      </c>
    </row>
    <row r="103" customFormat="false" ht="15.75" hidden="false" customHeight="true" outlineLevel="0" collapsed="false">
      <c r="A103" s="54" t="s">
        <v>33</v>
      </c>
      <c r="B103" s="30" t="s">
        <v>135</v>
      </c>
      <c r="C103" s="30"/>
      <c r="D103" s="30"/>
      <c r="E103" s="30"/>
      <c r="F103" s="30"/>
      <c r="G103" s="30"/>
      <c r="H103" s="57" t="s">
        <v>86</v>
      </c>
      <c r="I103" s="36" t="n">
        <v>0</v>
      </c>
    </row>
    <row r="104" customFormat="false" ht="15.75" hidden="false" customHeight="true" outlineLevel="0" collapsed="false">
      <c r="A104" s="20" t="s">
        <v>136</v>
      </c>
      <c r="B104" s="20"/>
      <c r="C104" s="20"/>
      <c r="D104" s="20"/>
      <c r="E104" s="20"/>
      <c r="F104" s="20"/>
      <c r="G104" s="20"/>
      <c r="H104" s="37" t="s">
        <v>86</v>
      </c>
      <c r="I104" s="34" t="n">
        <f aca="false">SUM(I100:I103)</f>
        <v>240.33</v>
      </c>
    </row>
    <row r="105" customFormat="false" ht="15.75" hidden="false" customHeight="true" outlineLevel="0" collapsed="false">
      <c r="A105" s="52" t="s">
        <v>137</v>
      </c>
      <c r="B105" s="52"/>
      <c r="C105" s="52"/>
      <c r="D105" s="52"/>
      <c r="E105" s="52"/>
      <c r="F105" s="52"/>
      <c r="G105" s="39" t="s">
        <v>68</v>
      </c>
      <c r="H105" s="39"/>
      <c r="I105" s="40" t="n">
        <f aca="false">I29</f>
        <v>2060.51</v>
      </c>
    </row>
    <row r="106" customFormat="false" ht="15.75" hidden="false" customHeight="true" outlineLevel="0" collapsed="false">
      <c r="A106" s="52"/>
      <c r="B106" s="52"/>
      <c r="C106" s="52"/>
      <c r="D106" s="52"/>
      <c r="E106" s="52"/>
      <c r="F106" s="52"/>
      <c r="G106" s="39" t="s">
        <v>100</v>
      </c>
      <c r="H106" s="39"/>
      <c r="I106" s="40" t="n">
        <f aca="false">I62</f>
        <v>2012.17</v>
      </c>
    </row>
    <row r="107" customFormat="false" ht="15.75" hidden="false" customHeight="true" outlineLevel="0" collapsed="false">
      <c r="A107" s="52"/>
      <c r="B107" s="52"/>
      <c r="C107" s="52"/>
      <c r="D107" s="52"/>
      <c r="E107" s="52"/>
      <c r="F107" s="52"/>
      <c r="G107" s="39" t="s">
        <v>110</v>
      </c>
      <c r="H107" s="39"/>
      <c r="I107" s="40" t="n">
        <f aca="false">I73</f>
        <v>286.72</v>
      </c>
    </row>
    <row r="108" customFormat="false" ht="15.75" hidden="false" customHeight="true" outlineLevel="0" collapsed="false">
      <c r="A108" s="52"/>
      <c r="B108" s="52"/>
      <c r="C108" s="52"/>
      <c r="D108" s="52"/>
      <c r="E108" s="52"/>
      <c r="F108" s="52"/>
      <c r="G108" s="39" t="s">
        <v>138</v>
      </c>
      <c r="H108" s="39"/>
      <c r="I108" s="40" t="n">
        <f aca="false">I96</f>
        <v>43.16</v>
      </c>
    </row>
    <row r="109" customFormat="false" ht="15.75" hidden="false" customHeight="true" outlineLevel="0" collapsed="false">
      <c r="A109" s="52"/>
      <c r="B109" s="52"/>
      <c r="C109" s="52"/>
      <c r="D109" s="52"/>
      <c r="E109" s="52"/>
      <c r="F109" s="52"/>
      <c r="G109" s="39" t="s">
        <v>139</v>
      </c>
      <c r="H109" s="39"/>
      <c r="I109" s="40" t="n">
        <f aca="false">I104</f>
        <v>240.33</v>
      </c>
    </row>
    <row r="110" customFormat="false" ht="15.75" hidden="false" customHeight="true" outlineLevel="0" collapsed="false">
      <c r="A110" s="52"/>
      <c r="B110" s="52"/>
      <c r="C110" s="52"/>
      <c r="D110" s="52"/>
      <c r="E110" s="52"/>
      <c r="F110" s="52"/>
      <c r="G110" s="41" t="s">
        <v>70</v>
      </c>
      <c r="H110" s="41"/>
      <c r="I110" s="42" t="n">
        <f aca="false">SUM(I105:I109)</f>
        <v>4642.89</v>
      </c>
    </row>
    <row r="111" customFormat="false" ht="15.75" hidden="false" customHeight="true" outlineLevel="0" collapsed="false">
      <c r="A111" s="20" t="s">
        <v>140</v>
      </c>
      <c r="B111" s="20"/>
      <c r="C111" s="20"/>
      <c r="D111" s="20"/>
      <c r="E111" s="20"/>
      <c r="F111" s="20"/>
      <c r="G111" s="20"/>
      <c r="H111" s="20"/>
      <c r="I111" s="20"/>
    </row>
    <row r="112" customFormat="false" ht="15.75" hidden="false" customHeight="true" outlineLevel="0" collapsed="false">
      <c r="A112" s="20" t="n">
        <v>6</v>
      </c>
      <c r="B112" s="20" t="s">
        <v>141</v>
      </c>
      <c r="C112" s="20"/>
      <c r="D112" s="20"/>
      <c r="E112" s="20"/>
      <c r="F112" s="20"/>
      <c r="G112" s="20"/>
      <c r="H112" s="20" t="s">
        <v>51</v>
      </c>
      <c r="I112" s="20" t="s">
        <v>52</v>
      </c>
    </row>
    <row r="113" customFormat="false" ht="15.75" hidden="false" customHeight="true" outlineLevel="0" collapsed="false">
      <c r="A113" s="18" t="s">
        <v>25</v>
      </c>
      <c r="B113" s="21" t="s">
        <v>142</v>
      </c>
      <c r="C113" s="21"/>
      <c r="D113" s="21"/>
      <c r="E113" s="21"/>
      <c r="F113" s="21"/>
      <c r="G113" s="21"/>
      <c r="H113" s="58" t="n">
        <v>0.05</v>
      </c>
      <c r="I113" s="36" t="n">
        <f aca="false">ROUND(H113*I110,2)</f>
        <v>232.14</v>
      </c>
    </row>
    <row r="114" customFormat="false" ht="15.75" hidden="false" customHeight="true" outlineLevel="0" collapsed="false">
      <c r="A114" s="18" t="s">
        <v>27</v>
      </c>
      <c r="B114" s="21" t="s">
        <v>143</v>
      </c>
      <c r="C114" s="21"/>
      <c r="D114" s="21"/>
      <c r="E114" s="21"/>
      <c r="F114" s="21"/>
      <c r="G114" s="21"/>
      <c r="H114" s="58" t="n">
        <v>0.1</v>
      </c>
      <c r="I114" s="36" t="n">
        <f aca="false">ROUND(H114*(I110+I113),2)</f>
        <v>487.5</v>
      </c>
    </row>
    <row r="115" customFormat="false" ht="15.75" hidden="false" customHeight="true" outlineLevel="0" collapsed="false">
      <c r="A115" s="18" t="s">
        <v>30</v>
      </c>
      <c r="B115" s="59" t="s">
        <v>144</v>
      </c>
      <c r="C115" s="59"/>
      <c r="D115" s="59"/>
      <c r="E115" s="59"/>
      <c r="F115" s="59"/>
      <c r="G115" s="59"/>
      <c r="H115" s="33"/>
      <c r="I115" s="60"/>
    </row>
    <row r="116" customFormat="false" ht="15.75" hidden="false" customHeight="true" outlineLevel="0" collapsed="false">
      <c r="A116" s="18" t="s">
        <v>145</v>
      </c>
      <c r="B116" s="21" t="s">
        <v>146</v>
      </c>
      <c r="C116" s="21"/>
      <c r="D116" s="21"/>
      <c r="E116" s="21"/>
      <c r="F116" s="21"/>
      <c r="G116" s="21"/>
      <c r="H116" s="58" t="n">
        <v>0.0165</v>
      </c>
      <c r="I116" s="36" t="n">
        <f aca="false">ROUND($I$126*H116,2)</f>
        <v>103.19</v>
      </c>
    </row>
    <row r="117" customFormat="false" ht="15.75" hidden="false" customHeight="true" outlineLevel="0" collapsed="false">
      <c r="A117" s="18" t="s">
        <v>147</v>
      </c>
      <c r="B117" s="21" t="s">
        <v>148</v>
      </c>
      <c r="C117" s="21"/>
      <c r="D117" s="21"/>
      <c r="E117" s="21"/>
      <c r="F117" s="21"/>
      <c r="G117" s="21"/>
      <c r="H117" s="58" t="n">
        <v>0.076</v>
      </c>
      <c r="I117" s="36" t="n">
        <f aca="false">ROUND($I$126*H117,2)</f>
        <v>475.28</v>
      </c>
    </row>
    <row r="118" customFormat="false" ht="15.75" hidden="false" customHeight="true" outlineLevel="0" collapsed="false">
      <c r="A118" s="18" t="s">
        <v>149</v>
      </c>
      <c r="B118" s="21" t="s">
        <v>150</v>
      </c>
      <c r="C118" s="21"/>
      <c r="D118" s="21"/>
      <c r="E118" s="21"/>
      <c r="F118" s="21"/>
      <c r="G118" s="21"/>
      <c r="H118" s="58" t="n">
        <v>0.05</v>
      </c>
      <c r="I118" s="36" t="n">
        <f aca="false">ROUND($I$126*H118,2)</f>
        <v>312.68</v>
      </c>
    </row>
    <row r="119" customFormat="false" ht="15.75" hidden="false" customHeight="true" outlineLevel="0" collapsed="false">
      <c r="A119" s="20" t="s">
        <v>151</v>
      </c>
      <c r="B119" s="20"/>
      <c r="C119" s="20"/>
      <c r="D119" s="20"/>
      <c r="E119" s="20"/>
      <c r="F119" s="20"/>
      <c r="G119" s="20"/>
      <c r="H119" s="61" t="n">
        <f aca="false">SUM(H113:H118)</f>
        <v>0.2925</v>
      </c>
      <c r="I119" s="34" t="n">
        <f aca="false">SUM(I113:I118)</f>
        <v>1610.79</v>
      </c>
    </row>
    <row r="120" customFormat="false" ht="15.75" hidden="false" customHeight="true" outlineLevel="0" collapsed="false">
      <c r="A120" s="62"/>
      <c r="B120" s="63"/>
      <c r="C120" s="63"/>
      <c r="D120" s="63"/>
      <c r="E120" s="63"/>
      <c r="F120" s="63"/>
      <c r="G120" s="63"/>
      <c r="H120" s="63"/>
      <c r="I120" s="63"/>
    </row>
    <row r="121" customFormat="false" ht="15.75" hidden="false" customHeight="true" outlineLevel="0" collapsed="false">
      <c r="A121" s="64" t="s">
        <v>152</v>
      </c>
      <c r="B121" s="65" t="s">
        <v>153</v>
      </c>
      <c r="C121" s="65"/>
      <c r="D121" s="65"/>
      <c r="E121" s="65"/>
      <c r="F121" s="65"/>
      <c r="G121" s="65"/>
      <c r="H121" s="66" t="n">
        <f aca="false">SUM(H116+H117+H118)</f>
        <v>0.1425</v>
      </c>
      <c r="I121" s="67"/>
    </row>
    <row r="122" customFormat="false" ht="15.75" hidden="false" customHeight="true" outlineLevel="0" collapsed="false">
      <c r="A122" s="64"/>
      <c r="B122" s="65" t="n">
        <v>100</v>
      </c>
      <c r="C122" s="65"/>
      <c r="D122" s="65"/>
      <c r="E122" s="65"/>
      <c r="F122" s="65"/>
      <c r="G122" s="65"/>
      <c r="H122" s="66"/>
      <c r="I122" s="67"/>
    </row>
    <row r="123" customFormat="false" ht="15.75" hidden="false" customHeight="true" outlineLevel="0" collapsed="false">
      <c r="A123" s="68"/>
      <c r="B123" s="69"/>
      <c r="C123" s="69"/>
      <c r="D123" s="69"/>
      <c r="E123" s="69"/>
      <c r="F123" s="69"/>
      <c r="G123" s="69"/>
      <c r="H123" s="66"/>
      <c r="I123" s="67"/>
    </row>
    <row r="124" customFormat="false" ht="15.75" hidden="false" customHeight="true" outlineLevel="0" collapsed="false">
      <c r="A124" s="64" t="s">
        <v>154</v>
      </c>
      <c r="B124" s="65" t="s">
        <v>155</v>
      </c>
      <c r="C124" s="65"/>
      <c r="D124" s="65"/>
      <c r="E124" s="65"/>
      <c r="F124" s="65"/>
      <c r="G124" s="65"/>
      <c r="H124" s="66"/>
      <c r="I124" s="67" t="n">
        <f aca="false">I110+I113+I114</f>
        <v>5362.53</v>
      </c>
    </row>
    <row r="125" customFormat="false" ht="15.75" hidden="false" customHeight="true" outlineLevel="0" collapsed="false">
      <c r="A125" s="64"/>
      <c r="B125" s="69"/>
      <c r="C125" s="69"/>
      <c r="D125" s="69"/>
      <c r="E125" s="69"/>
      <c r="F125" s="69"/>
      <c r="G125" s="69"/>
      <c r="H125" s="66"/>
      <c r="I125" s="67"/>
    </row>
    <row r="126" customFormat="false" ht="15.75" hidden="false" customHeight="true" outlineLevel="0" collapsed="false">
      <c r="A126" s="64" t="s">
        <v>156</v>
      </c>
      <c r="B126" s="65" t="s">
        <v>157</v>
      </c>
      <c r="C126" s="65"/>
      <c r="D126" s="65"/>
      <c r="E126" s="65"/>
      <c r="F126" s="65"/>
      <c r="G126" s="65"/>
      <c r="H126" s="66"/>
      <c r="I126" s="67" t="n">
        <f aca="false">ROUND(I124/(1-H121),2)</f>
        <v>6253.68</v>
      </c>
    </row>
    <row r="127" customFormat="false" ht="15.75" hidden="false" customHeight="true" outlineLevel="0" collapsed="false">
      <c r="A127" s="64"/>
      <c r="B127" s="69"/>
      <c r="C127" s="69"/>
      <c r="D127" s="69"/>
      <c r="E127" s="69"/>
      <c r="F127" s="69"/>
      <c r="G127" s="69"/>
      <c r="H127" s="66"/>
      <c r="I127" s="67"/>
    </row>
    <row r="128" customFormat="false" ht="15.75" hidden="false" customHeight="true" outlineLevel="0" collapsed="false">
      <c r="A128" s="64"/>
      <c r="B128" s="65" t="s">
        <v>158</v>
      </c>
      <c r="C128" s="65"/>
      <c r="D128" s="65"/>
      <c r="E128" s="65"/>
      <c r="F128" s="65"/>
      <c r="G128" s="65"/>
      <c r="H128" s="66"/>
      <c r="I128" s="67" t="n">
        <f aca="false">I126-I124</f>
        <v>891.15</v>
      </c>
    </row>
    <row r="129" customFormat="false" ht="15.75" hidden="false" customHeight="true" outlineLevel="0" collapsed="false">
      <c r="A129" s="62"/>
      <c r="B129" s="70"/>
      <c r="C129" s="70"/>
      <c r="D129" s="70"/>
      <c r="E129" s="70"/>
      <c r="F129" s="70"/>
      <c r="G129" s="70"/>
      <c r="H129" s="70"/>
      <c r="I129" s="71"/>
    </row>
    <row r="130" customFormat="false" ht="15.75" hidden="false" customHeight="true" outlineLevel="0" collapsed="false">
      <c r="A130" s="20" t="s">
        <v>159</v>
      </c>
      <c r="B130" s="20"/>
      <c r="C130" s="20"/>
      <c r="D130" s="20"/>
      <c r="E130" s="20"/>
      <c r="F130" s="20"/>
      <c r="G130" s="20"/>
      <c r="H130" s="20"/>
      <c r="I130" s="20"/>
    </row>
    <row r="131" customFormat="false" ht="15.75" hidden="false" customHeight="true" outlineLevel="0" collapsed="false">
      <c r="A131" s="20" t="s">
        <v>160</v>
      </c>
      <c r="B131" s="20"/>
      <c r="C131" s="20"/>
      <c r="D131" s="20"/>
      <c r="E131" s="20"/>
      <c r="F131" s="20"/>
      <c r="G131" s="20"/>
      <c r="H131" s="20"/>
      <c r="I131" s="20" t="s">
        <v>52</v>
      </c>
    </row>
    <row r="132" customFormat="false" ht="15.75" hidden="false" customHeight="true" outlineLevel="0" collapsed="false">
      <c r="A132" s="19" t="s">
        <v>25</v>
      </c>
      <c r="B132" s="21" t="str">
        <f aca="false">A21</f>
        <v>MÓDULO 1 - COMPOSIÇÃO DA REMUNERAÇÃO</v>
      </c>
      <c r="C132" s="21"/>
      <c r="D132" s="21"/>
      <c r="E132" s="21"/>
      <c r="F132" s="21"/>
      <c r="G132" s="21"/>
      <c r="H132" s="21"/>
      <c r="I132" s="72" t="n">
        <f aca="false">I29</f>
        <v>2060.51</v>
      </c>
    </row>
    <row r="133" customFormat="false" ht="15.75" hidden="false" customHeight="true" outlineLevel="0" collapsed="false">
      <c r="A133" s="19" t="s">
        <v>27</v>
      </c>
      <c r="B133" s="21" t="str">
        <f aca="false">A31</f>
        <v>MÓDULO 2 – ENCARGOS E BENEFÍCIOS ANUAIS, MENSAIS E DIÁRIOS</v>
      </c>
      <c r="C133" s="21"/>
      <c r="D133" s="21"/>
      <c r="E133" s="21"/>
      <c r="F133" s="21"/>
      <c r="G133" s="21"/>
      <c r="H133" s="21"/>
      <c r="I133" s="72" t="n">
        <f aca="false">I62</f>
        <v>2012.17</v>
      </c>
    </row>
    <row r="134" customFormat="false" ht="15.75" hidden="false" customHeight="true" outlineLevel="0" collapsed="false">
      <c r="A134" s="19" t="s">
        <v>30</v>
      </c>
      <c r="B134" s="21" t="str">
        <f aca="false">A66</f>
        <v>MÓDULO 3 – PROVISÃO PARA RESCISÃO</v>
      </c>
      <c r="C134" s="21"/>
      <c r="D134" s="21"/>
      <c r="E134" s="21"/>
      <c r="F134" s="21"/>
      <c r="G134" s="21"/>
      <c r="H134" s="21"/>
      <c r="I134" s="72" t="n">
        <f aca="false">I73</f>
        <v>286.72</v>
      </c>
    </row>
    <row r="135" customFormat="false" ht="15.75" hidden="false" customHeight="true" outlineLevel="0" collapsed="false">
      <c r="A135" s="19" t="s">
        <v>33</v>
      </c>
      <c r="B135" s="21" t="str">
        <f aca="false">A78</f>
        <v>MÓDULO 4 – CUSTO DE REPOSIÇÃO DO PROFISSIONAL AUSENTE</v>
      </c>
      <c r="C135" s="21"/>
      <c r="D135" s="21"/>
      <c r="E135" s="21"/>
      <c r="F135" s="21"/>
      <c r="G135" s="21"/>
      <c r="H135" s="21"/>
      <c r="I135" s="72" t="n">
        <f aca="false">I96</f>
        <v>43.16</v>
      </c>
    </row>
    <row r="136" customFormat="false" ht="15.75" hidden="false" customHeight="true" outlineLevel="0" collapsed="false">
      <c r="A136" s="19" t="s">
        <v>57</v>
      </c>
      <c r="B136" s="21" t="str">
        <f aca="false">A98</f>
        <v>MÓDULO 5 – INSUMOS DIVERSOS</v>
      </c>
      <c r="C136" s="21"/>
      <c r="D136" s="21"/>
      <c r="E136" s="21"/>
      <c r="F136" s="21"/>
      <c r="G136" s="21"/>
      <c r="H136" s="21"/>
      <c r="I136" s="72" t="n">
        <f aca="false">I104</f>
        <v>240.33</v>
      </c>
    </row>
    <row r="137" customFormat="false" ht="15.75" hidden="false" customHeight="true" outlineLevel="0" collapsed="false">
      <c r="A137" s="20" t="s">
        <v>161</v>
      </c>
      <c r="B137" s="20"/>
      <c r="C137" s="20"/>
      <c r="D137" s="20"/>
      <c r="E137" s="20"/>
      <c r="F137" s="20"/>
      <c r="G137" s="20"/>
      <c r="H137" s="20"/>
      <c r="I137" s="34" t="n">
        <f aca="false">SUM(I132:I136)</f>
        <v>4642.89</v>
      </c>
    </row>
    <row r="138" customFormat="false" ht="15.75" hidden="false" customHeight="true" outlineLevel="0" collapsed="false">
      <c r="A138" s="19" t="s">
        <v>59</v>
      </c>
      <c r="B138" s="21" t="str">
        <f aca="false">A111</f>
        <v>MÓDULO 6 – CUSTOS INDIRETOS, TRIBUTOS E LUCRO</v>
      </c>
      <c r="C138" s="21"/>
      <c r="D138" s="21"/>
      <c r="E138" s="21"/>
      <c r="F138" s="21"/>
      <c r="G138" s="21"/>
      <c r="H138" s="21"/>
      <c r="I138" s="72" t="n">
        <f aca="false">I119</f>
        <v>1610.79</v>
      </c>
    </row>
    <row r="139" customFormat="false" ht="15.75" hidden="false" customHeight="true" outlineLevel="0" collapsed="false">
      <c r="A139" s="20" t="s">
        <v>162</v>
      </c>
      <c r="B139" s="20"/>
      <c r="C139" s="20"/>
      <c r="D139" s="20"/>
      <c r="E139" s="20"/>
      <c r="F139" s="20"/>
      <c r="G139" s="20"/>
      <c r="H139" s="20"/>
      <c r="I139" s="34" t="n">
        <f aca="false">SUM(I137:I138)</f>
        <v>6253.68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97"/>
  <sheetViews>
    <sheetView showFormulas="false" showGridLines="true" showRowColHeaders="true" showZeros="true" rightToLeft="false" tabSelected="false" showOutlineSymbols="true" defaultGridColor="true" view="normal" topLeftCell="A10" colorId="64" zoomScale="80" zoomScaleNormal="80" zoomScalePageLayoutView="100" workbookViewId="0">
      <selection pane="topLeft" activeCell="K26" activeCellId="0" sqref="K26"/>
    </sheetView>
  </sheetViews>
  <sheetFormatPr defaultColWidth="14.4453125" defaultRowHeight="14.25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12.44"/>
    <col collapsed="false" customWidth="true" hidden="false" outlineLevel="0" max="3" min="3" style="1" width="15"/>
    <col collapsed="false" customWidth="true" hidden="false" outlineLevel="0" max="4" min="4" style="1" width="15.34"/>
    <col collapsed="false" customWidth="true" hidden="false" outlineLevel="0" max="5" min="5" style="1" width="13.43"/>
    <col collapsed="false" customWidth="true" hidden="false" outlineLevel="0" max="6" min="6" style="1" width="13.56"/>
    <col collapsed="false" customWidth="true" hidden="false" outlineLevel="0" max="7" min="7" style="1" width="11.89"/>
    <col collapsed="false" customWidth="true" hidden="false" outlineLevel="0" max="8" min="8" style="1" width="12.88"/>
    <col collapsed="false" customWidth="true" hidden="false" outlineLevel="0" max="9" min="9" style="1" width="33.79"/>
    <col collapsed="false" customWidth="true" hidden="false" outlineLevel="0" max="10" min="10" style="1" width="7.11"/>
    <col collapsed="false" customWidth="true" hidden="false" outlineLevel="0" max="11" min="11" style="1" width="10.58"/>
    <col collapsed="false" customWidth="true" hidden="false" outlineLevel="0" max="12" min="12" style="1" width="12.88"/>
    <col collapsed="false" customWidth="true" hidden="false" outlineLevel="0" max="13" min="13" style="1" width="7.11"/>
    <col collapsed="false" customWidth="true" hidden="false" outlineLevel="0" max="14" min="14" style="1" width="10.58"/>
    <col collapsed="false" customWidth="false" hidden="false" outlineLevel="0" max="1024" min="15" style="1" width="14.43"/>
  </cols>
  <sheetData>
    <row r="1" customFormat="false" ht="14.25" hidden="false" customHeight="false" outlineLevel="0" collapsed="false">
      <c r="A1" s="17" t="s">
        <v>165</v>
      </c>
      <c r="B1" s="17"/>
      <c r="C1" s="17"/>
      <c r="D1" s="17"/>
      <c r="E1" s="17"/>
      <c r="F1" s="17"/>
      <c r="G1" s="17"/>
      <c r="H1" s="17"/>
      <c r="I1" s="17"/>
    </row>
    <row r="2" customFormat="false" ht="14.25" hidden="false" customHeight="false" outlineLevel="0" collapsed="false">
      <c r="A2" s="18"/>
      <c r="B2" s="18"/>
      <c r="C2" s="18"/>
      <c r="D2" s="18"/>
      <c r="E2" s="18"/>
      <c r="F2" s="18"/>
      <c r="G2" s="18"/>
      <c r="H2" s="18"/>
      <c r="I2" s="18"/>
    </row>
    <row r="3" customFormat="false" ht="14.25" hidden="false" customHeight="false" outlineLevel="0" collapsed="false">
      <c r="A3" s="18" t="s">
        <v>22</v>
      </c>
      <c r="B3" s="18"/>
      <c r="C3" s="18"/>
      <c r="D3" s="18"/>
      <c r="E3" s="18"/>
      <c r="F3" s="18"/>
      <c r="G3" s="18"/>
      <c r="H3" s="19" t="s">
        <v>23</v>
      </c>
      <c r="I3" s="19"/>
    </row>
    <row r="4" customFormat="false" ht="14.25" hidden="false" customHeight="false" outlineLevel="0" collapsed="false">
      <c r="A4" s="18"/>
      <c r="B4" s="18"/>
      <c r="C4" s="18"/>
      <c r="D4" s="18"/>
      <c r="E4" s="18"/>
      <c r="F4" s="18"/>
      <c r="G4" s="18"/>
      <c r="H4" s="18"/>
      <c r="I4" s="18"/>
    </row>
    <row r="5" customFormat="false" ht="14.25" hidden="false" customHeight="false" outlineLevel="0" collapsed="false">
      <c r="A5" s="20" t="s">
        <v>24</v>
      </c>
      <c r="B5" s="20"/>
      <c r="C5" s="20"/>
      <c r="D5" s="20"/>
      <c r="E5" s="20"/>
      <c r="F5" s="20"/>
      <c r="G5" s="20"/>
      <c r="H5" s="20"/>
      <c r="I5" s="20"/>
    </row>
    <row r="6" customFormat="false" ht="14.25" hidden="false" customHeight="false" outlineLevel="0" collapsed="false">
      <c r="A6" s="19" t="s">
        <v>25</v>
      </c>
      <c r="B6" s="21" t="s">
        <v>26</v>
      </c>
      <c r="C6" s="21"/>
      <c r="D6" s="21"/>
      <c r="E6" s="21"/>
      <c r="F6" s="21"/>
      <c r="G6" s="21"/>
      <c r="H6" s="21"/>
      <c r="I6" s="22"/>
    </row>
    <row r="7" customFormat="false" ht="14.25" hidden="false" customHeight="false" outlineLevel="0" collapsed="false">
      <c r="A7" s="19" t="s">
        <v>27</v>
      </c>
      <c r="B7" s="21" t="s">
        <v>28</v>
      </c>
      <c r="C7" s="21"/>
      <c r="D7" s="21"/>
      <c r="E7" s="21"/>
      <c r="F7" s="21"/>
      <c r="G7" s="21"/>
      <c r="H7" s="21"/>
      <c r="I7" s="19" t="s">
        <v>29</v>
      </c>
    </row>
    <row r="8" customFormat="false" ht="14.25" hidden="false" customHeight="false" outlineLevel="0" collapsed="false">
      <c r="A8" s="19" t="s">
        <v>30</v>
      </c>
      <c r="B8" s="21" t="s">
        <v>31</v>
      </c>
      <c r="C8" s="21"/>
      <c r="D8" s="21"/>
      <c r="E8" s="21"/>
      <c r="F8" s="21"/>
      <c r="G8" s="21"/>
      <c r="H8" s="21"/>
      <c r="I8" s="19" t="s">
        <v>32</v>
      </c>
    </row>
    <row r="9" customFormat="false" ht="14.25" hidden="false" customHeight="false" outlineLevel="0" collapsed="false">
      <c r="A9" s="19" t="s">
        <v>33</v>
      </c>
      <c r="B9" s="21" t="s">
        <v>34</v>
      </c>
      <c r="C9" s="21"/>
      <c r="D9" s="21"/>
      <c r="E9" s="21"/>
      <c r="F9" s="21"/>
      <c r="G9" s="21"/>
      <c r="H9" s="21"/>
      <c r="I9" s="19" t="n">
        <v>11</v>
      </c>
    </row>
    <row r="10" customFormat="false" ht="14.25" hidden="false" customHeight="false" outlineLevel="0" collapsed="false">
      <c r="A10" s="23"/>
      <c r="B10" s="23"/>
      <c r="C10" s="23"/>
      <c r="D10" s="23"/>
      <c r="E10" s="23"/>
      <c r="F10" s="23"/>
      <c r="G10" s="23"/>
      <c r="H10" s="23"/>
      <c r="I10" s="23"/>
    </row>
    <row r="11" customFormat="false" ht="14.25" hidden="false" customHeight="false" outlineLevel="0" collapsed="false">
      <c r="A11" s="20" t="s">
        <v>35</v>
      </c>
      <c r="B11" s="20"/>
      <c r="C11" s="20"/>
      <c r="D11" s="20"/>
      <c r="E11" s="20"/>
      <c r="F11" s="20"/>
      <c r="G11" s="20"/>
      <c r="H11" s="20"/>
      <c r="I11" s="20"/>
    </row>
    <row r="12" customFormat="false" ht="12.75" hidden="false" customHeight="true" outlineLevel="0" collapsed="false">
      <c r="A12" s="19" t="s">
        <v>36</v>
      </c>
      <c r="B12" s="19"/>
      <c r="C12" s="19" t="s">
        <v>37</v>
      </c>
      <c r="D12" s="19"/>
      <c r="E12" s="19" t="s">
        <v>38</v>
      </c>
      <c r="F12" s="19"/>
      <c r="G12" s="19"/>
      <c r="H12" s="19"/>
      <c r="I12" s="19"/>
    </row>
    <row r="13" customFormat="false" ht="26.25" hidden="false" customHeight="true" outlineLevel="0" collapsed="false">
      <c r="A13" s="24" t="s">
        <v>39</v>
      </c>
      <c r="B13" s="24"/>
      <c r="C13" s="25" t="s">
        <v>13</v>
      </c>
      <c r="D13" s="25"/>
      <c r="E13" s="26" t="n">
        <v>5</v>
      </c>
      <c r="F13" s="26"/>
      <c r="G13" s="26"/>
      <c r="H13" s="26"/>
      <c r="I13" s="26"/>
    </row>
    <row r="14" customFormat="false" ht="14.25" hidden="false" customHeight="false" outlineLevel="0" collapsed="false">
      <c r="A14" s="20" t="s">
        <v>40</v>
      </c>
      <c r="B14" s="20"/>
      <c r="C14" s="20"/>
      <c r="D14" s="20"/>
      <c r="E14" s="20"/>
      <c r="F14" s="20"/>
      <c r="G14" s="20"/>
      <c r="H14" s="20"/>
      <c r="I14" s="20"/>
    </row>
    <row r="15" customFormat="false" ht="14.25" hidden="false" customHeight="false" outlineLevel="0" collapsed="false">
      <c r="A15" s="19" t="n">
        <v>1</v>
      </c>
      <c r="B15" s="21" t="s">
        <v>41</v>
      </c>
      <c r="C15" s="21"/>
      <c r="D15" s="21"/>
      <c r="E15" s="21"/>
      <c r="F15" s="21"/>
      <c r="G15" s="21"/>
      <c r="H15" s="21"/>
      <c r="I15" s="26" t="s">
        <v>166</v>
      </c>
      <c r="J15" s="27"/>
    </row>
    <row r="16" customFormat="false" ht="14.25" hidden="false" customHeight="false" outlineLevel="0" collapsed="false">
      <c r="A16" s="19" t="n">
        <v>2</v>
      </c>
      <c r="B16" s="21" t="s">
        <v>43</v>
      </c>
      <c r="C16" s="21"/>
      <c r="D16" s="21"/>
      <c r="E16" s="21"/>
      <c r="F16" s="21"/>
      <c r="G16" s="21"/>
      <c r="H16" s="21"/>
      <c r="I16" s="19" t="s">
        <v>17</v>
      </c>
    </row>
    <row r="17" customFormat="false" ht="14.25" hidden="false" customHeight="false" outlineLevel="0" collapsed="false">
      <c r="A17" s="19" t="n">
        <v>3</v>
      </c>
      <c r="B17" s="21" t="s">
        <v>44</v>
      </c>
      <c r="C17" s="21"/>
      <c r="D17" s="21"/>
      <c r="E17" s="21"/>
      <c r="F17" s="21"/>
      <c r="G17" s="21"/>
      <c r="H17" s="21"/>
      <c r="I17" s="28" t="n">
        <v>2020.11</v>
      </c>
    </row>
    <row r="18" customFormat="false" ht="35.05" hidden="false" customHeight="false" outlineLevel="0" collapsed="false">
      <c r="A18" s="26" t="n">
        <v>4</v>
      </c>
      <c r="B18" s="29" t="s">
        <v>45</v>
      </c>
      <c r="C18" s="29"/>
      <c r="D18" s="29"/>
      <c r="E18" s="29"/>
      <c r="F18" s="29"/>
      <c r="G18" s="29"/>
      <c r="H18" s="29"/>
      <c r="I18" s="24" t="s">
        <v>46</v>
      </c>
    </row>
    <row r="19" customFormat="false" ht="14.25" hidden="false" customHeight="false" outlineLevel="0" collapsed="false">
      <c r="A19" s="19" t="n">
        <v>5</v>
      </c>
      <c r="B19" s="21" t="s">
        <v>47</v>
      </c>
      <c r="C19" s="21"/>
      <c r="D19" s="21"/>
      <c r="E19" s="21"/>
      <c r="F19" s="21"/>
      <c r="G19" s="21"/>
      <c r="H19" s="21"/>
      <c r="I19" s="22" t="s">
        <v>48</v>
      </c>
    </row>
    <row r="20" customFormat="false" ht="14.25" hidden="false" customHeight="false" outlineLevel="0" collapsed="false">
      <c r="A20" s="30"/>
      <c r="B20" s="30"/>
      <c r="C20" s="30"/>
      <c r="D20" s="30"/>
      <c r="E20" s="30"/>
      <c r="F20" s="30"/>
      <c r="G20" s="30"/>
      <c r="H20" s="30"/>
      <c r="I20" s="30"/>
    </row>
    <row r="21" customFormat="false" ht="15.75" hidden="false" customHeight="true" outlineLevel="0" collapsed="false">
      <c r="A21" s="20" t="s">
        <v>49</v>
      </c>
      <c r="B21" s="20"/>
      <c r="C21" s="20"/>
      <c r="D21" s="20"/>
      <c r="E21" s="20"/>
      <c r="F21" s="20"/>
      <c r="G21" s="20"/>
      <c r="H21" s="20"/>
      <c r="I21" s="20"/>
    </row>
    <row r="22" customFormat="false" ht="15.75" hidden="false" customHeight="true" outlineLevel="0" collapsed="false">
      <c r="A22" s="31" t="n">
        <v>1</v>
      </c>
      <c r="B22" s="20" t="s">
        <v>50</v>
      </c>
      <c r="C22" s="20"/>
      <c r="D22" s="20"/>
      <c r="E22" s="20"/>
      <c r="F22" s="20"/>
      <c r="G22" s="20"/>
      <c r="H22" s="20" t="s">
        <v>51</v>
      </c>
      <c r="I22" s="20" t="s">
        <v>52</v>
      </c>
    </row>
    <row r="23" customFormat="false" ht="15.75" hidden="false" customHeight="true" outlineLevel="0" collapsed="false">
      <c r="A23" s="18" t="s">
        <v>25</v>
      </c>
      <c r="B23" s="21" t="s">
        <v>53</v>
      </c>
      <c r="C23" s="21"/>
      <c r="D23" s="21"/>
      <c r="E23" s="21"/>
      <c r="F23" s="21"/>
      <c r="G23" s="21"/>
      <c r="H23" s="30"/>
      <c r="I23" s="32" t="n">
        <f aca="false">I17</f>
        <v>2020.11</v>
      </c>
    </row>
    <row r="24" customFormat="false" ht="15.75" hidden="false" customHeight="true" outlineLevel="0" collapsed="false">
      <c r="A24" s="18" t="s">
        <v>27</v>
      </c>
      <c r="B24" s="21" t="s">
        <v>54</v>
      </c>
      <c r="C24" s="21"/>
      <c r="D24" s="21"/>
      <c r="E24" s="21"/>
      <c r="F24" s="21"/>
      <c r="G24" s="21"/>
      <c r="H24" s="33"/>
      <c r="I24" s="32" t="n">
        <v>0</v>
      </c>
    </row>
    <row r="25" customFormat="false" ht="15.75" hidden="false" customHeight="true" outlineLevel="0" collapsed="false">
      <c r="A25" s="18" t="s">
        <v>30</v>
      </c>
      <c r="B25" s="21" t="s">
        <v>55</v>
      </c>
      <c r="C25" s="21"/>
      <c r="D25" s="21"/>
      <c r="E25" s="21"/>
      <c r="F25" s="21"/>
      <c r="G25" s="21"/>
      <c r="H25" s="33"/>
      <c r="I25" s="32" t="n">
        <v>0</v>
      </c>
    </row>
    <row r="26" customFormat="false" ht="15.75" hidden="false" customHeight="true" outlineLevel="0" collapsed="false">
      <c r="A26" s="18" t="s">
        <v>33</v>
      </c>
      <c r="B26" s="21" t="s">
        <v>56</v>
      </c>
      <c r="C26" s="21"/>
      <c r="D26" s="21"/>
      <c r="E26" s="21"/>
      <c r="F26" s="21"/>
      <c r="G26" s="21"/>
      <c r="H26" s="33"/>
      <c r="I26" s="32" t="n">
        <v>0</v>
      </c>
    </row>
    <row r="27" customFormat="false" ht="15.75" hidden="false" customHeight="true" outlineLevel="0" collapsed="false">
      <c r="A27" s="18" t="s">
        <v>57</v>
      </c>
      <c r="B27" s="21" t="s">
        <v>58</v>
      </c>
      <c r="C27" s="21"/>
      <c r="D27" s="21"/>
      <c r="E27" s="21"/>
      <c r="F27" s="21"/>
      <c r="G27" s="21"/>
      <c r="H27" s="33"/>
      <c r="I27" s="32" t="n">
        <v>0</v>
      </c>
    </row>
    <row r="28" customFormat="false" ht="15.75" hidden="false" customHeight="true" outlineLevel="0" collapsed="false">
      <c r="A28" s="18" t="s">
        <v>59</v>
      </c>
      <c r="B28" s="21" t="s">
        <v>60</v>
      </c>
      <c r="C28" s="21"/>
      <c r="D28" s="21"/>
      <c r="E28" s="21"/>
      <c r="F28" s="21"/>
      <c r="G28" s="21"/>
      <c r="H28" s="33"/>
      <c r="I28" s="32" t="n">
        <v>0</v>
      </c>
    </row>
    <row r="29" customFormat="false" ht="15.75" hidden="false" customHeight="true" outlineLevel="0" collapsed="false">
      <c r="A29" s="20" t="s">
        <v>61</v>
      </c>
      <c r="B29" s="20"/>
      <c r="C29" s="20"/>
      <c r="D29" s="20"/>
      <c r="E29" s="20"/>
      <c r="F29" s="20"/>
      <c r="G29" s="20"/>
      <c r="H29" s="20"/>
      <c r="I29" s="34" t="n">
        <f aca="false">SUM(I23:I28)</f>
        <v>2020.11</v>
      </c>
    </row>
    <row r="30" customFormat="false" ht="15.75" hidden="false" customHeight="true" outlineLevel="0" collapsed="false">
      <c r="A30" s="35"/>
      <c r="B30" s="35"/>
      <c r="C30" s="35"/>
      <c r="D30" s="35"/>
      <c r="E30" s="35"/>
      <c r="F30" s="35"/>
      <c r="G30" s="35"/>
      <c r="H30" s="35"/>
      <c r="I30" s="35"/>
    </row>
    <row r="31" customFormat="false" ht="15.75" hidden="false" customHeight="true" outlineLevel="0" collapsed="false">
      <c r="A31" s="20" t="s">
        <v>62</v>
      </c>
      <c r="B31" s="20"/>
      <c r="C31" s="20"/>
      <c r="D31" s="20"/>
      <c r="E31" s="20"/>
      <c r="F31" s="20"/>
      <c r="G31" s="20"/>
      <c r="H31" s="20"/>
      <c r="I31" s="20"/>
    </row>
    <row r="32" customFormat="false" ht="15.75" hidden="false" customHeight="true" outlineLevel="0" collapsed="false">
      <c r="A32" s="20" t="s">
        <v>63</v>
      </c>
      <c r="B32" s="20"/>
      <c r="C32" s="20"/>
      <c r="D32" s="20"/>
      <c r="E32" s="20"/>
      <c r="F32" s="20"/>
      <c r="G32" s="20"/>
      <c r="H32" s="20" t="s">
        <v>51</v>
      </c>
      <c r="I32" s="20" t="s">
        <v>52</v>
      </c>
    </row>
    <row r="33" customFormat="false" ht="15.75" hidden="false" customHeight="true" outlineLevel="0" collapsed="false">
      <c r="A33" s="18" t="s">
        <v>25</v>
      </c>
      <c r="B33" s="21" t="s">
        <v>64</v>
      </c>
      <c r="C33" s="21"/>
      <c r="D33" s="21"/>
      <c r="E33" s="21"/>
      <c r="F33" s="21"/>
      <c r="G33" s="21"/>
      <c r="H33" s="33" t="n">
        <f aca="false">ROUND(1/12,4)</f>
        <v>0.0833</v>
      </c>
      <c r="I33" s="36" t="n">
        <f aca="false">ROUND(I29*H33,2)</f>
        <v>168.28</v>
      </c>
    </row>
    <row r="34" customFormat="false" ht="15.75" hidden="false" customHeight="true" outlineLevel="0" collapsed="false">
      <c r="A34" s="18" t="s">
        <v>27</v>
      </c>
      <c r="B34" s="21" t="s">
        <v>65</v>
      </c>
      <c r="C34" s="21"/>
      <c r="D34" s="21"/>
      <c r="E34" s="21"/>
      <c r="F34" s="21"/>
      <c r="G34" s="21"/>
      <c r="H34" s="33" t="n">
        <v>0.121</v>
      </c>
      <c r="I34" s="36" t="n">
        <f aca="false">ROUND(I29*H34,2)</f>
        <v>244.43</v>
      </c>
    </row>
    <row r="35" customFormat="false" ht="15.75" hidden="false" customHeight="true" outlineLevel="0" collapsed="false">
      <c r="A35" s="20" t="s">
        <v>66</v>
      </c>
      <c r="B35" s="20"/>
      <c r="C35" s="20"/>
      <c r="D35" s="20"/>
      <c r="E35" s="20"/>
      <c r="F35" s="20"/>
      <c r="G35" s="20"/>
      <c r="H35" s="37" t="n">
        <f aca="false">SUM(H33:H34)</f>
        <v>0.2043</v>
      </c>
      <c r="I35" s="34" t="n">
        <f aca="false">SUM(I33:I34)</f>
        <v>412.71</v>
      </c>
    </row>
    <row r="36" customFormat="false" ht="15.75" hidden="false" customHeight="true" outlineLevel="0" collapsed="false">
      <c r="A36" s="38" t="s">
        <v>67</v>
      </c>
      <c r="B36" s="38"/>
      <c r="C36" s="38"/>
      <c r="D36" s="38"/>
      <c r="E36" s="38"/>
      <c r="F36" s="38"/>
      <c r="G36" s="39" t="s">
        <v>68</v>
      </c>
      <c r="H36" s="39"/>
      <c r="I36" s="40" t="n">
        <f aca="false">I29</f>
        <v>2020.11</v>
      </c>
    </row>
    <row r="37" customFormat="false" ht="15.75" hidden="false" customHeight="true" outlineLevel="0" collapsed="false">
      <c r="A37" s="38"/>
      <c r="B37" s="38"/>
      <c r="C37" s="38"/>
      <c r="D37" s="38"/>
      <c r="E37" s="38"/>
      <c r="F37" s="38"/>
      <c r="G37" s="39" t="s">
        <v>69</v>
      </c>
      <c r="H37" s="39"/>
      <c r="I37" s="40" t="n">
        <f aca="false">I35</f>
        <v>412.71</v>
      </c>
    </row>
    <row r="38" customFormat="false" ht="15.75" hidden="false" customHeight="true" outlineLevel="0" collapsed="false">
      <c r="A38" s="38"/>
      <c r="B38" s="38"/>
      <c r="C38" s="38"/>
      <c r="D38" s="38"/>
      <c r="E38" s="38"/>
      <c r="F38" s="38"/>
      <c r="G38" s="41" t="s">
        <v>70</v>
      </c>
      <c r="H38" s="41"/>
      <c r="I38" s="42" t="n">
        <f aca="false">SUM(I36:I37)</f>
        <v>2432.82</v>
      </c>
    </row>
    <row r="39" customFormat="false" ht="15.75" hidden="false" customHeight="true" outlineLevel="0" collapsed="false">
      <c r="A39" s="20" t="s">
        <v>71</v>
      </c>
      <c r="B39" s="20"/>
      <c r="C39" s="20"/>
      <c r="D39" s="20"/>
      <c r="E39" s="20"/>
      <c r="F39" s="20"/>
      <c r="G39" s="20"/>
      <c r="H39" s="20" t="s">
        <v>51</v>
      </c>
      <c r="I39" s="20" t="s">
        <v>52</v>
      </c>
    </row>
    <row r="40" customFormat="false" ht="15.75" hidden="false" customHeight="true" outlineLevel="0" collapsed="false">
      <c r="A40" s="18" t="s">
        <v>25</v>
      </c>
      <c r="B40" s="21" t="s">
        <v>72</v>
      </c>
      <c r="C40" s="21"/>
      <c r="D40" s="21"/>
      <c r="E40" s="21"/>
      <c r="F40" s="21"/>
      <c r="G40" s="21"/>
      <c r="H40" s="33" t="n">
        <v>0.2</v>
      </c>
      <c r="I40" s="36" t="n">
        <f aca="false">ROUND($I$38*H40,2)</f>
        <v>486.56</v>
      </c>
    </row>
    <row r="41" customFormat="false" ht="15.75" hidden="false" customHeight="true" outlineLevel="0" collapsed="false">
      <c r="A41" s="18" t="s">
        <v>27</v>
      </c>
      <c r="B41" s="21" t="s">
        <v>73</v>
      </c>
      <c r="C41" s="21"/>
      <c r="D41" s="21"/>
      <c r="E41" s="21"/>
      <c r="F41" s="21"/>
      <c r="G41" s="21"/>
      <c r="H41" s="33" t="n">
        <v>0.025</v>
      </c>
      <c r="I41" s="36" t="n">
        <f aca="false">ROUND($I$38*H41,2)</f>
        <v>60.82</v>
      </c>
    </row>
    <row r="42" customFormat="false" ht="15.75" hidden="false" customHeight="true" outlineLevel="0" collapsed="false">
      <c r="A42" s="18" t="s">
        <v>30</v>
      </c>
      <c r="B42" s="21" t="s">
        <v>74</v>
      </c>
      <c r="C42" s="21"/>
      <c r="D42" s="21"/>
      <c r="E42" s="21"/>
      <c r="F42" s="21"/>
      <c r="G42" s="21"/>
      <c r="H42" s="33" t="n">
        <v>0.06</v>
      </c>
      <c r="I42" s="36" t="n">
        <f aca="false">ROUND($I$38*H42,2)</f>
        <v>145.97</v>
      </c>
    </row>
    <row r="43" customFormat="false" ht="15.75" hidden="false" customHeight="true" outlineLevel="0" collapsed="false">
      <c r="A43" s="18" t="s">
        <v>33</v>
      </c>
      <c r="B43" s="21" t="s">
        <v>75</v>
      </c>
      <c r="C43" s="21"/>
      <c r="D43" s="21"/>
      <c r="E43" s="21"/>
      <c r="F43" s="21"/>
      <c r="G43" s="21"/>
      <c r="H43" s="33" t="n">
        <v>0.015</v>
      </c>
      <c r="I43" s="36" t="n">
        <f aca="false">ROUND($I$38*H43,2)</f>
        <v>36.49</v>
      </c>
    </row>
    <row r="44" customFormat="false" ht="15.75" hidden="false" customHeight="true" outlineLevel="0" collapsed="false">
      <c r="A44" s="18" t="s">
        <v>57</v>
      </c>
      <c r="B44" s="21" t="s">
        <v>76</v>
      </c>
      <c r="C44" s="21"/>
      <c r="D44" s="21"/>
      <c r="E44" s="21"/>
      <c r="F44" s="21"/>
      <c r="G44" s="21"/>
      <c r="H44" s="33" t="n">
        <v>0.01</v>
      </c>
      <c r="I44" s="36" t="n">
        <f aca="false">ROUND($I$38*H44,2)</f>
        <v>24.33</v>
      </c>
    </row>
    <row r="45" customFormat="false" ht="15.75" hidden="false" customHeight="true" outlineLevel="0" collapsed="false">
      <c r="A45" s="18" t="s">
        <v>59</v>
      </c>
      <c r="B45" s="21" t="s">
        <v>77</v>
      </c>
      <c r="C45" s="21"/>
      <c r="D45" s="21"/>
      <c r="E45" s="21"/>
      <c r="F45" s="21"/>
      <c r="G45" s="21"/>
      <c r="H45" s="33" t="n">
        <v>0.006</v>
      </c>
      <c r="I45" s="36" t="n">
        <f aca="false">ROUND($I$38*H45,2)</f>
        <v>14.6</v>
      </c>
    </row>
    <row r="46" customFormat="false" ht="15.75" hidden="false" customHeight="true" outlineLevel="0" collapsed="false">
      <c r="A46" s="18" t="s">
        <v>78</v>
      </c>
      <c r="B46" s="21" t="s">
        <v>79</v>
      </c>
      <c r="C46" s="21"/>
      <c r="D46" s="21"/>
      <c r="E46" s="21"/>
      <c r="F46" s="21"/>
      <c r="G46" s="21"/>
      <c r="H46" s="33" t="n">
        <v>0.002</v>
      </c>
      <c r="I46" s="36" t="n">
        <f aca="false">ROUND($I$38*H46,2)</f>
        <v>4.87</v>
      </c>
    </row>
    <row r="47" customFormat="false" ht="15.75" hidden="false" customHeight="true" outlineLevel="0" collapsed="false">
      <c r="A47" s="18" t="s">
        <v>80</v>
      </c>
      <c r="B47" s="21" t="s">
        <v>81</v>
      </c>
      <c r="C47" s="21"/>
      <c r="D47" s="21"/>
      <c r="E47" s="21"/>
      <c r="F47" s="21"/>
      <c r="G47" s="21"/>
      <c r="H47" s="33" t="n">
        <v>0.08</v>
      </c>
      <c r="I47" s="36" t="n">
        <f aca="false">ROUND($I$38*H47,2)</f>
        <v>194.63</v>
      </c>
    </row>
    <row r="48" customFormat="false" ht="15.75" hidden="false" customHeight="true" outlineLevel="0" collapsed="false">
      <c r="A48" s="20" t="s">
        <v>82</v>
      </c>
      <c r="B48" s="20"/>
      <c r="C48" s="20"/>
      <c r="D48" s="20"/>
      <c r="E48" s="20"/>
      <c r="F48" s="20"/>
      <c r="G48" s="20"/>
      <c r="H48" s="37" t="n">
        <f aca="false">SUM(H40:H47)</f>
        <v>0.398</v>
      </c>
      <c r="I48" s="34" t="n">
        <f aca="false">SUM(I40:I47)</f>
        <v>968.27</v>
      </c>
    </row>
    <row r="49" customFormat="false" ht="15.75" hidden="false" customHeight="true" outlineLevel="0" collapsed="false">
      <c r="A49" s="43"/>
      <c r="B49" s="43"/>
      <c r="C49" s="43"/>
      <c r="D49" s="43"/>
      <c r="E49" s="43"/>
      <c r="F49" s="43"/>
      <c r="G49" s="43"/>
      <c r="H49" s="43"/>
      <c r="I49" s="43"/>
    </row>
    <row r="50" customFormat="false" ht="15.75" hidden="false" customHeight="true" outlineLevel="0" collapsed="false">
      <c r="A50" s="20" t="s">
        <v>83</v>
      </c>
      <c r="B50" s="20"/>
      <c r="C50" s="20"/>
      <c r="D50" s="20"/>
      <c r="E50" s="20"/>
      <c r="F50" s="20"/>
      <c r="G50" s="20"/>
      <c r="H50" s="37"/>
      <c r="I50" s="20" t="s">
        <v>52</v>
      </c>
    </row>
    <row r="51" customFormat="false" ht="15.75" hidden="false" customHeight="true" outlineLevel="0" collapsed="false">
      <c r="A51" s="18" t="s">
        <v>25</v>
      </c>
      <c r="B51" s="30" t="s">
        <v>84</v>
      </c>
      <c r="C51" s="30"/>
      <c r="D51" s="30"/>
      <c r="E51" s="30"/>
      <c r="F51" s="30"/>
      <c r="G51" s="30"/>
      <c r="H51" s="44" t="n">
        <v>4</v>
      </c>
      <c r="I51" s="32" t="n">
        <f aca="false">ROUND((H51*2*22)-0.06*I23,2)</f>
        <v>54.79</v>
      </c>
    </row>
    <row r="52" customFormat="false" ht="15.75" hidden="false" customHeight="true" outlineLevel="0" collapsed="false">
      <c r="A52" s="18" t="s">
        <v>27</v>
      </c>
      <c r="B52" s="30" t="s">
        <v>85</v>
      </c>
      <c r="C52" s="30"/>
      <c r="D52" s="30"/>
      <c r="E52" s="30"/>
      <c r="F52" s="30"/>
      <c r="G52" s="30"/>
      <c r="H52" s="19" t="s">
        <v>86</v>
      </c>
      <c r="I52" s="32" t="n">
        <v>473.82</v>
      </c>
    </row>
    <row r="53" customFormat="false" ht="15.75" hidden="false" customHeight="true" outlineLevel="0" collapsed="false">
      <c r="A53" s="18" t="s">
        <v>30</v>
      </c>
      <c r="B53" s="30" t="s">
        <v>87</v>
      </c>
      <c r="C53" s="30"/>
      <c r="D53" s="30"/>
      <c r="E53" s="30"/>
      <c r="F53" s="30"/>
      <c r="G53" s="30"/>
      <c r="H53" s="19" t="s">
        <v>86</v>
      </c>
      <c r="I53" s="32" t="n">
        <v>42</v>
      </c>
    </row>
    <row r="54" customFormat="false" ht="15.75" hidden="false" customHeight="true" outlineLevel="0" collapsed="false">
      <c r="A54" s="18" t="s">
        <v>33</v>
      </c>
      <c r="B54" s="30" t="s">
        <v>88</v>
      </c>
      <c r="C54" s="30"/>
      <c r="D54" s="30"/>
      <c r="E54" s="30"/>
      <c r="F54" s="30"/>
      <c r="G54" s="30"/>
      <c r="H54" s="19" t="s">
        <v>86</v>
      </c>
      <c r="I54" s="32" t="n">
        <f aca="false">ROUND((I23*26)*0.002/12,2)</f>
        <v>8.75</v>
      </c>
    </row>
    <row r="55" customFormat="false" ht="15.75" hidden="false" customHeight="true" outlineLevel="0" collapsed="false">
      <c r="A55" s="20" t="s">
        <v>89</v>
      </c>
      <c r="B55" s="20"/>
      <c r="C55" s="20"/>
      <c r="D55" s="20"/>
      <c r="E55" s="20"/>
      <c r="F55" s="20"/>
      <c r="G55" s="20"/>
      <c r="H55" s="20"/>
      <c r="I55" s="45" t="n">
        <f aca="false">SUM(I51:I54)</f>
        <v>579.36</v>
      </c>
    </row>
    <row r="56" customFormat="false" ht="15.75" hidden="false" customHeight="true" outlineLevel="0" collapsed="false">
      <c r="A56" s="43"/>
      <c r="B56" s="43"/>
      <c r="C56" s="43"/>
      <c r="D56" s="43"/>
      <c r="E56" s="43"/>
      <c r="F56" s="43"/>
      <c r="G56" s="43"/>
      <c r="H56" s="43"/>
      <c r="I56" s="43"/>
    </row>
    <row r="57" customFormat="false" ht="15.75" hidden="false" customHeight="true" outlineLevel="0" collapsed="false">
      <c r="A57" s="20" t="s">
        <v>90</v>
      </c>
      <c r="B57" s="20"/>
      <c r="C57" s="20"/>
      <c r="D57" s="20"/>
      <c r="E57" s="20"/>
      <c r="F57" s="20"/>
      <c r="G57" s="20"/>
      <c r="H57" s="20"/>
      <c r="I57" s="20"/>
    </row>
    <row r="58" customFormat="false" ht="15.75" hidden="false" customHeight="true" outlineLevel="0" collapsed="false">
      <c r="A58" s="20" t="s">
        <v>91</v>
      </c>
      <c r="B58" s="20"/>
      <c r="C58" s="20"/>
      <c r="D58" s="20"/>
      <c r="E58" s="20"/>
      <c r="F58" s="20"/>
      <c r="G58" s="20"/>
      <c r="H58" s="20"/>
      <c r="I58" s="20" t="s">
        <v>52</v>
      </c>
    </row>
    <row r="59" customFormat="false" ht="15.75" hidden="false" customHeight="true" outlineLevel="0" collapsed="false">
      <c r="A59" s="18" t="s">
        <v>92</v>
      </c>
      <c r="B59" s="21" t="s">
        <v>93</v>
      </c>
      <c r="C59" s="21"/>
      <c r="D59" s="21"/>
      <c r="E59" s="21"/>
      <c r="F59" s="21"/>
      <c r="G59" s="21"/>
      <c r="H59" s="21"/>
      <c r="I59" s="36" t="n">
        <f aca="false">I35</f>
        <v>412.71</v>
      </c>
    </row>
    <row r="60" customFormat="false" ht="15.75" hidden="false" customHeight="true" outlineLevel="0" collapsed="false">
      <c r="A60" s="18" t="s">
        <v>94</v>
      </c>
      <c r="B60" s="21" t="s">
        <v>95</v>
      </c>
      <c r="C60" s="21"/>
      <c r="D60" s="21"/>
      <c r="E60" s="21"/>
      <c r="F60" s="21"/>
      <c r="G60" s="21"/>
      <c r="H60" s="21"/>
      <c r="I60" s="36" t="n">
        <f aca="false">I48</f>
        <v>968.27</v>
      </c>
      <c r="N60" s="46"/>
    </row>
    <row r="61" customFormat="false" ht="15.75" hidden="false" customHeight="true" outlineLevel="0" collapsed="false">
      <c r="A61" s="18" t="s">
        <v>96</v>
      </c>
      <c r="B61" s="21" t="s">
        <v>97</v>
      </c>
      <c r="C61" s="21"/>
      <c r="D61" s="21"/>
      <c r="E61" s="21"/>
      <c r="F61" s="21"/>
      <c r="G61" s="21"/>
      <c r="H61" s="21"/>
      <c r="I61" s="36" t="n">
        <f aca="false">I55</f>
        <v>579.36</v>
      </c>
    </row>
    <row r="62" customFormat="false" ht="15.75" hidden="false" customHeight="true" outlineLevel="0" collapsed="false">
      <c r="A62" s="20" t="s">
        <v>98</v>
      </c>
      <c r="B62" s="20"/>
      <c r="C62" s="20"/>
      <c r="D62" s="20"/>
      <c r="E62" s="20"/>
      <c r="F62" s="20"/>
      <c r="G62" s="20"/>
      <c r="H62" s="20"/>
      <c r="I62" s="34" t="n">
        <f aca="false">SUM(I59:I61)</f>
        <v>1960.34</v>
      </c>
    </row>
    <row r="63" customFormat="false" ht="15.75" hidden="false" customHeight="true" outlineLevel="0" collapsed="false">
      <c r="A63" s="47" t="s">
        <v>99</v>
      </c>
      <c r="B63" s="47"/>
      <c r="C63" s="47"/>
      <c r="D63" s="47"/>
      <c r="E63" s="47"/>
      <c r="F63" s="47"/>
      <c r="G63" s="39" t="s">
        <v>68</v>
      </c>
      <c r="H63" s="39"/>
      <c r="I63" s="40" t="n">
        <f aca="false">I29</f>
        <v>2020.11</v>
      </c>
    </row>
    <row r="64" customFormat="false" ht="15.75" hidden="false" customHeight="true" outlineLevel="0" collapsed="false">
      <c r="A64" s="47"/>
      <c r="B64" s="47"/>
      <c r="C64" s="47"/>
      <c r="D64" s="47"/>
      <c r="E64" s="47"/>
      <c r="F64" s="47"/>
      <c r="G64" s="39" t="s">
        <v>100</v>
      </c>
      <c r="H64" s="39"/>
      <c r="I64" s="40" t="n">
        <f aca="false">I62</f>
        <v>1960.34</v>
      </c>
    </row>
    <row r="65" customFormat="false" ht="15.75" hidden="false" customHeight="true" outlineLevel="0" collapsed="false">
      <c r="A65" s="47"/>
      <c r="B65" s="47"/>
      <c r="C65" s="47"/>
      <c r="D65" s="47"/>
      <c r="E65" s="47"/>
      <c r="F65" s="47"/>
      <c r="G65" s="41" t="s">
        <v>70</v>
      </c>
      <c r="H65" s="41"/>
      <c r="I65" s="42" t="n">
        <f aca="false">SUM(I63:I64)</f>
        <v>3980.45</v>
      </c>
    </row>
    <row r="66" customFormat="false" ht="15.75" hidden="false" customHeight="true" outlineLevel="0" collapsed="false">
      <c r="A66" s="20" t="s">
        <v>101</v>
      </c>
      <c r="B66" s="20"/>
      <c r="C66" s="20"/>
      <c r="D66" s="20"/>
      <c r="E66" s="20"/>
      <c r="F66" s="20"/>
      <c r="G66" s="20"/>
      <c r="H66" s="20"/>
      <c r="I66" s="20"/>
    </row>
    <row r="67" customFormat="false" ht="15.75" hidden="false" customHeight="true" outlineLevel="0" collapsed="false">
      <c r="A67" s="18" t="n">
        <v>3</v>
      </c>
      <c r="B67" s="20" t="s">
        <v>102</v>
      </c>
      <c r="C67" s="20"/>
      <c r="D67" s="20"/>
      <c r="E67" s="20"/>
      <c r="F67" s="20"/>
      <c r="G67" s="20"/>
      <c r="H67" s="20" t="s">
        <v>51</v>
      </c>
      <c r="I67" s="20" t="s">
        <v>52</v>
      </c>
    </row>
    <row r="68" customFormat="false" ht="15.75" hidden="false" customHeight="true" outlineLevel="0" collapsed="false">
      <c r="A68" s="18" t="s">
        <v>25</v>
      </c>
      <c r="B68" s="21" t="s">
        <v>103</v>
      </c>
      <c r="C68" s="21"/>
      <c r="D68" s="21"/>
      <c r="E68" s="21"/>
      <c r="F68" s="21"/>
      <c r="G68" s="21"/>
      <c r="H68" s="33" t="n">
        <f aca="false">ROUND(((1/12)*5%),4)</f>
        <v>0.0042</v>
      </c>
      <c r="I68" s="36" t="n">
        <f aca="false">ROUND(H68*$I$65,2)</f>
        <v>16.72</v>
      </c>
    </row>
    <row r="69" customFormat="false" ht="15.75" hidden="false" customHeight="true" outlineLevel="0" collapsed="false">
      <c r="A69" s="18" t="s">
        <v>27</v>
      </c>
      <c r="B69" s="21" t="s">
        <v>104</v>
      </c>
      <c r="C69" s="21"/>
      <c r="D69" s="21"/>
      <c r="E69" s="21"/>
      <c r="F69" s="21"/>
      <c r="G69" s="21"/>
      <c r="H69" s="33" t="n">
        <f aca="false">TRUNC(H68*H47,4)</f>
        <v>0.0003</v>
      </c>
      <c r="I69" s="36" t="n">
        <f aca="false">ROUND(H69*$I$65,2)</f>
        <v>1.19</v>
      </c>
      <c r="L69" s="48"/>
    </row>
    <row r="70" customFormat="false" ht="15.75" hidden="false" customHeight="true" outlineLevel="0" collapsed="false">
      <c r="A70" s="18" t="s">
        <v>30</v>
      </c>
      <c r="B70" s="21" t="s">
        <v>105</v>
      </c>
      <c r="C70" s="21"/>
      <c r="D70" s="21"/>
      <c r="E70" s="21"/>
      <c r="F70" s="21"/>
      <c r="G70" s="21"/>
      <c r="H70" s="33" t="n">
        <f aca="false">ROUND(((7/30)/12)*95%,4)</f>
        <v>0.0185</v>
      </c>
      <c r="I70" s="36" t="n">
        <f aca="false">ROUND(H70*$I$65,2)</f>
        <v>73.64</v>
      </c>
    </row>
    <row r="71" customFormat="false" ht="15.75" hidden="false" customHeight="true" outlineLevel="0" collapsed="false">
      <c r="A71" s="49" t="s">
        <v>33</v>
      </c>
      <c r="B71" s="50" t="s">
        <v>106</v>
      </c>
      <c r="C71" s="50"/>
      <c r="D71" s="50"/>
      <c r="E71" s="50"/>
      <c r="F71" s="50"/>
      <c r="G71" s="50"/>
      <c r="H71" s="33" t="n">
        <f aca="false">ROUND(H70*H48,4)</f>
        <v>0.0074</v>
      </c>
      <c r="I71" s="36" t="n">
        <f aca="false">ROUND(H71*$I$65,2)</f>
        <v>29.46</v>
      </c>
      <c r="L71" s="51"/>
    </row>
    <row r="72" customFormat="false" ht="15.75" hidden="false" customHeight="true" outlineLevel="0" collapsed="false">
      <c r="A72" s="18" t="s">
        <v>57</v>
      </c>
      <c r="B72" s="21" t="s">
        <v>107</v>
      </c>
      <c r="C72" s="21"/>
      <c r="D72" s="21"/>
      <c r="E72" s="21"/>
      <c r="F72" s="21"/>
      <c r="G72" s="21"/>
      <c r="H72" s="33" t="n">
        <v>0.04</v>
      </c>
      <c r="I72" s="36" t="n">
        <f aca="false">ROUND(H72*$I$65,2)</f>
        <v>159.22</v>
      </c>
    </row>
    <row r="73" customFormat="false" ht="15.75" hidden="false" customHeight="true" outlineLevel="0" collapsed="false">
      <c r="A73" s="20" t="s">
        <v>108</v>
      </c>
      <c r="B73" s="20"/>
      <c r="C73" s="20"/>
      <c r="D73" s="20"/>
      <c r="E73" s="20"/>
      <c r="F73" s="20"/>
      <c r="G73" s="20"/>
      <c r="H73" s="37" t="n">
        <f aca="false">SUM(H68:H72)</f>
        <v>0.0704</v>
      </c>
      <c r="I73" s="34" t="n">
        <f aca="false">SUM(I68:I72)</f>
        <v>280.23</v>
      </c>
    </row>
    <row r="74" customFormat="false" ht="15.75" hidden="false" customHeight="true" outlineLevel="0" collapsed="false">
      <c r="A74" s="52" t="s">
        <v>109</v>
      </c>
      <c r="B74" s="52"/>
      <c r="C74" s="52"/>
      <c r="D74" s="52"/>
      <c r="E74" s="52"/>
      <c r="F74" s="52"/>
      <c r="G74" s="39" t="s">
        <v>68</v>
      </c>
      <c r="H74" s="39"/>
      <c r="I74" s="40" t="n">
        <f aca="false">I29</f>
        <v>2020.11</v>
      </c>
    </row>
    <row r="75" customFormat="false" ht="15.75" hidden="false" customHeight="true" outlineLevel="0" collapsed="false">
      <c r="A75" s="52"/>
      <c r="B75" s="52"/>
      <c r="C75" s="52"/>
      <c r="D75" s="52"/>
      <c r="E75" s="52"/>
      <c r="F75" s="52"/>
      <c r="G75" s="39" t="s">
        <v>100</v>
      </c>
      <c r="H75" s="39"/>
      <c r="I75" s="40" t="n">
        <f aca="false">I62</f>
        <v>1960.34</v>
      </c>
    </row>
    <row r="76" customFormat="false" ht="15.75" hidden="false" customHeight="true" outlineLevel="0" collapsed="false">
      <c r="A76" s="52"/>
      <c r="B76" s="52"/>
      <c r="C76" s="52"/>
      <c r="D76" s="52"/>
      <c r="E76" s="52"/>
      <c r="F76" s="52"/>
      <c r="G76" s="39" t="s">
        <v>110</v>
      </c>
      <c r="H76" s="39"/>
      <c r="I76" s="40" t="n">
        <f aca="false">I73</f>
        <v>280.23</v>
      </c>
      <c r="N76" s="53"/>
    </row>
    <row r="77" customFormat="false" ht="15.75" hidden="false" customHeight="true" outlineLevel="0" collapsed="false">
      <c r="A77" s="52"/>
      <c r="B77" s="52"/>
      <c r="C77" s="52"/>
      <c r="D77" s="52"/>
      <c r="E77" s="52"/>
      <c r="F77" s="52"/>
      <c r="G77" s="41" t="s">
        <v>70</v>
      </c>
      <c r="H77" s="41"/>
      <c r="I77" s="42" t="n">
        <f aca="false">SUM(I74:I76)</f>
        <v>4260.68</v>
      </c>
    </row>
    <row r="78" customFormat="false" ht="15.75" hidden="false" customHeight="true" outlineLevel="0" collapsed="false">
      <c r="A78" s="20" t="s">
        <v>111</v>
      </c>
      <c r="B78" s="20"/>
      <c r="C78" s="20"/>
      <c r="D78" s="20"/>
      <c r="E78" s="20"/>
      <c r="F78" s="20"/>
      <c r="G78" s="20"/>
      <c r="H78" s="20"/>
      <c r="I78" s="20"/>
    </row>
    <row r="79" customFormat="false" ht="15.75" hidden="false" customHeight="true" outlineLevel="0" collapsed="false">
      <c r="A79" s="20" t="s">
        <v>112</v>
      </c>
      <c r="B79" s="20"/>
      <c r="C79" s="20"/>
      <c r="D79" s="20"/>
      <c r="E79" s="20"/>
      <c r="F79" s="20"/>
      <c r="G79" s="20"/>
      <c r="H79" s="20" t="s">
        <v>51</v>
      </c>
      <c r="I79" s="20" t="s">
        <v>52</v>
      </c>
    </row>
    <row r="80" customFormat="false" ht="15.75" hidden="false" customHeight="true" outlineLevel="0" collapsed="false">
      <c r="A80" s="18" t="s">
        <v>25</v>
      </c>
      <c r="B80" s="21" t="s">
        <v>113</v>
      </c>
      <c r="C80" s="21"/>
      <c r="D80" s="21"/>
      <c r="E80" s="21"/>
      <c r="F80" s="21"/>
      <c r="G80" s="21"/>
      <c r="H80" s="33" t="n">
        <v>0</v>
      </c>
      <c r="I80" s="36" t="n">
        <f aca="false">ROUND(H80*$I$77,2)</f>
        <v>0</v>
      </c>
    </row>
    <row r="81" customFormat="false" ht="15.75" hidden="false" customHeight="true" outlineLevel="0" collapsed="false">
      <c r="A81" s="18" t="s">
        <v>27</v>
      </c>
      <c r="B81" s="21" t="s">
        <v>114</v>
      </c>
      <c r="C81" s="21"/>
      <c r="D81" s="21"/>
      <c r="E81" s="21"/>
      <c r="F81" s="21"/>
      <c r="G81" s="21"/>
      <c r="H81" s="33" t="n">
        <f aca="false">ROUND((2/30)/12,4)</f>
        <v>0.0056</v>
      </c>
      <c r="I81" s="36" t="n">
        <f aca="false">ROUND(H81*$I$77,2)</f>
        <v>23.86</v>
      </c>
      <c r="L81" s="53"/>
    </row>
    <row r="82" customFormat="false" ht="15.75" hidden="false" customHeight="true" outlineLevel="0" collapsed="false">
      <c r="A82" s="18" t="s">
        <v>30</v>
      </c>
      <c r="B82" s="21" t="s">
        <v>115</v>
      </c>
      <c r="C82" s="21"/>
      <c r="D82" s="21"/>
      <c r="E82" s="21"/>
      <c r="F82" s="21"/>
      <c r="G82" s="21"/>
      <c r="H82" s="33" t="n">
        <f aca="false">ROUND(((5/30)/12)*2%,4)</f>
        <v>0.0003</v>
      </c>
      <c r="I82" s="36" t="n">
        <f aca="false">ROUND(H82*$I$77,2)</f>
        <v>1.28</v>
      </c>
      <c r="K82" s="53"/>
    </row>
    <row r="83" customFormat="false" ht="15.75" hidden="false" customHeight="true" outlineLevel="0" collapsed="false">
      <c r="A83" s="18" t="s">
        <v>33</v>
      </c>
      <c r="B83" s="21" t="s">
        <v>116</v>
      </c>
      <c r="C83" s="21"/>
      <c r="D83" s="21"/>
      <c r="E83" s="21"/>
      <c r="F83" s="21"/>
      <c r="G83" s="21"/>
      <c r="H83" s="33" t="n">
        <f aca="false">ROUND(((15/30)/12)*8%,4)</f>
        <v>0.0033</v>
      </c>
      <c r="I83" s="36" t="n">
        <f aca="false">ROUND(H83*$I$77,2)</f>
        <v>14.06</v>
      </c>
    </row>
    <row r="84" customFormat="false" ht="15.75" hidden="false" customHeight="true" outlineLevel="0" collapsed="false">
      <c r="A84" s="18" t="s">
        <v>57</v>
      </c>
      <c r="B84" s="21" t="s">
        <v>117</v>
      </c>
      <c r="C84" s="21"/>
      <c r="D84" s="21"/>
      <c r="E84" s="21"/>
      <c r="F84" s="21"/>
      <c r="G84" s="21"/>
      <c r="H84" s="33" t="n">
        <f aca="false">ROUND(((1+1/3)/12*4/12)*2%,4)</f>
        <v>0.0007</v>
      </c>
      <c r="I84" s="36" t="n">
        <f aca="false">ROUND(H84*$I$77,2)</f>
        <v>2.98</v>
      </c>
    </row>
    <row r="85" customFormat="false" ht="15.75" hidden="false" customHeight="true" outlineLevel="0" collapsed="false">
      <c r="A85" s="18" t="s">
        <v>59</v>
      </c>
      <c r="B85" s="21" t="s">
        <v>118</v>
      </c>
      <c r="C85" s="21"/>
      <c r="D85" s="21"/>
      <c r="E85" s="21"/>
      <c r="F85" s="21"/>
      <c r="G85" s="21"/>
      <c r="H85" s="33" t="n">
        <v>0</v>
      </c>
      <c r="I85" s="36" t="n">
        <f aca="false">ROUND(H85*$I$77,2)</f>
        <v>0</v>
      </c>
    </row>
    <row r="86" customFormat="false" ht="15.75" hidden="false" customHeight="true" outlineLevel="0" collapsed="false">
      <c r="A86" s="20" t="s">
        <v>119</v>
      </c>
      <c r="B86" s="20"/>
      <c r="C86" s="20"/>
      <c r="D86" s="20"/>
      <c r="E86" s="20"/>
      <c r="F86" s="20"/>
      <c r="G86" s="20"/>
      <c r="H86" s="37" t="n">
        <f aca="false">SUM(H80:H85)</f>
        <v>0.0099</v>
      </c>
      <c r="I86" s="34" t="n">
        <f aca="false">SUM(I80:I85)</f>
        <v>42.18</v>
      </c>
    </row>
    <row r="87" customFormat="false" ht="15.75" hidden="false" customHeight="true" outlineLevel="0" collapsed="false">
      <c r="A87" s="43"/>
      <c r="B87" s="43"/>
      <c r="C87" s="43"/>
      <c r="D87" s="43"/>
      <c r="E87" s="43"/>
      <c r="F87" s="43"/>
      <c r="G87" s="43"/>
      <c r="H87" s="43"/>
      <c r="I87" s="43"/>
    </row>
    <row r="88" customFormat="false" ht="15.75" hidden="false" customHeight="true" outlineLevel="0" collapsed="false">
      <c r="A88" s="20" t="s">
        <v>120</v>
      </c>
      <c r="B88" s="20"/>
      <c r="C88" s="20"/>
      <c r="D88" s="20"/>
      <c r="E88" s="20"/>
      <c r="F88" s="20"/>
      <c r="G88" s="20"/>
      <c r="H88" s="20" t="s">
        <v>51</v>
      </c>
      <c r="I88" s="20" t="s">
        <v>52</v>
      </c>
    </row>
    <row r="89" customFormat="false" ht="15.75" hidden="false" customHeight="true" outlineLevel="0" collapsed="false">
      <c r="A89" s="18" t="s">
        <v>25</v>
      </c>
      <c r="B89" s="21" t="s">
        <v>121</v>
      </c>
      <c r="C89" s="21"/>
      <c r="D89" s="21"/>
      <c r="E89" s="21"/>
      <c r="F89" s="21"/>
      <c r="G89" s="21"/>
      <c r="H89" s="33" t="n">
        <v>0</v>
      </c>
      <c r="I89" s="36" t="n">
        <f aca="false">I29*H89</f>
        <v>0</v>
      </c>
    </row>
    <row r="90" customFormat="false" ht="15.75" hidden="false" customHeight="true" outlineLevel="0" collapsed="false">
      <c r="A90" s="20" t="s">
        <v>122</v>
      </c>
      <c r="B90" s="20"/>
      <c r="C90" s="20"/>
      <c r="D90" s="20"/>
      <c r="E90" s="20"/>
      <c r="F90" s="20"/>
      <c r="G90" s="20"/>
      <c r="H90" s="37" t="n">
        <f aca="false">H89</f>
        <v>0</v>
      </c>
      <c r="I90" s="34" t="n">
        <f aca="false">I89</f>
        <v>0</v>
      </c>
    </row>
    <row r="91" customFormat="false" ht="15.75" hidden="false" customHeight="true" outlineLevel="0" collapsed="false">
      <c r="A91" s="43"/>
      <c r="B91" s="43"/>
      <c r="C91" s="43"/>
      <c r="D91" s="43"/>
      <c r="E91" s="43"/>
      <c r="F91" s="43"/>
      <c r="G91" s="43"/>
      <c r="H91" s="43"/>
      <c r="I91" s="43"/>
    </row>
    <row r="92" customFormat="false" ht="15.75" hidden="false" customHeight="true" outlineLevel="0" collapsed="false">
      <c r="A92" s="20" t="s">
        <v>123</v>
      </c>
      <c r="B92" s="20"/>
      <c r="C92" s="20"/>
      <c r="D92" s="20"/>
      <c r="E92" s="20"/>
      <c r="F92" s="20"/>
      <c r="G92" s="20"/>
      <c r="H92" s="20"/>
      <c r="I92" s="20"/>
    </row>
    <row r="93" customFormat="false" ht="15.75" hidden="false" customHeight="true" outlineLevel="0" collapsed="false">
      <c r="A93" s="20" t="s">
        <v>124</v>
      </c>
      <c r="B93" s="20"/>
      <c r="C93" s="20"/>
      <c r="D93" s="20"/>
      <c r="E93" s="20"/>
      <c r="F93" s="20"/>
      <c r="G93" s="20"/>
      <c r="H93" s="20"/>
      <c r="I93" s="20" t="s">
        <v>52</v>
      </c>
    </row>
    <row r="94" customFormat="false" ht="15.75" hidden="false" customHeight="true" outlineLevel="0" collapsed="false">
      <c r="A94" s="18" t="s">
        <v>125</v>
      </c>
      <c r="B94" s="21" t="s">
        <v>126</v>
      </c>
      <c r="C94" s="21"/>
      <c r="D94" s="21"/>
      <c r="E94" s="21"/>
      <c r="F94" s="21"/>
      <c r="G94" s="21"/>
      <c r="H94" s="21"/>
      <c r="I94" s="36" t="n">
        <f aca="false">I86</f>
        <v>42.18</v>
      </c>
    </row>
    <row r="95" customFormat="false" ht="15.75" hidden="false" customHeight="true" outlineLevel="0" collapsed="false">
      <c r="A95" s="18" t="s">
        <v>127</v>
      </c>
      <c r="B95" s="21" t="s">
        <v>128</v>
      </c>
      <c r="C95" s="21"/>
      <c r="D95" s="21"/>
      <c r="E95" s="21"/>
      <c r="F95" s="21"/>
      <c r="G95" s="21"/>
      <c r="H95" s="21"/>
      <c r="I95" s="36" t="n">
        <f aca="false">I90</f>
        <v>0</v>
      </c>
    </row>
    <row r="96" customFormat="false" ht="15.75" hidden="false" customHeight="true" outlineLevel="0" collapsed="false">
      <c r="A96" s="20" t="s">
        <v>129</v>
      </c>
      <c r="B96" s="20"/>
      <c r="C96" s="20"/>
      <c r="D96" s="20"/>
      <c r="E96" s="20"/>
      <c r="F96" s="20"/>
      <c r="G96" s="20"/>
      <c r="H96" s="20"/>
      <c r="I96" s="34" t="n">
        <f aca="false">SUM(I94:I95)</f>
        <v>42.18</v>
      </c>
    </row>
    <row r="97" customFormat="false" ht="15.75" hidden="false" customHeight="true" outlineLevel="0" collapsed="false">
      <c r="A97" s="43"/>
      <c r="B97" s="43"/>
      <c r="C97" s="43"/>
      <c r="D97" s="43"/>
      <c r="E97" s="43"/>
      <c r="F97" s="43"/>
      <c r="G97" s="43"/>
      <c r="H97" s="43"/>
      <c r="I97" s="43"/>
    </row>
    <row r="98" customFormat="false" ht="15.75" hidden="false" customHeight="true" outlineLevel="0" collapsed="false">
      <c r="A98" s="20" t="s">
        <v>130</v>
      </c>
      <c r="B98" s="20"/>
      <c r="C98" s="20"/>
      <c r="D98" s="20"/>
      <c r="E98" s="20"/>
      <c r="F98" s="20"/>
      <c r="G98" s="20"/>
      <c r="H98" s="20"/>
      <c r="I98" s="20"/>
    </row>
    <row r="99" customFormat="false" ht="15.75" hidden="false" customHeight="true" outlineLevel="0" collapsed="false">
      <c r="A99" s="20" t="n">
        <v>5</v>
      </c>
      <c r="B99" s="20" t="s">
        <v>131</v>
      </c>
      <c r="C99" s="20"/>
      <c r="D99" s="20"/>
      <c r="E99" s="20"/>
      <c r="F99" s="20"/>
      <c r="G99" s="20"/>
      <c r="H99" s="20"/>
      <c r="I99" s="20" t="s">
        <v>52</v>
      </c>
    </row>
    <row r="100" customFormat="false" ht="15.75" hidden="false" customHeight="true" outlineLevel="0" collapsed="false">
      <c r="A100" s="54" t="s">
        <v>25</v>
      </c>
      <c r="B100" s="30" t="s">
        <v>132</v>
      </c>
      <c r="C100" s="30"/>
      <c r="D100" s="30"/>
      <c r="E100" s="30"/>
      <c r="F100" s="30"/>
      <c r="G100" s="30"/>
      <c r="H100" s="55" t="s">
        <v>86</v>
      </c>
      <c r="I100" s="36" t="n">
        <v>0</v>
      </c>
    </row>
    <row r="101" customFormat="false" ht="15.75" hidden="false" customHeight="true" outlineLevel="0" collapsed="false">
      <c r="A101" s="54" t="s">
        <v>27</v>
      </c>
      <c r="B101" s="30" t="s">
        <v>133</v>
      </c>
      <c r="C101" s="30"/>
      <c r="D101" s="30"/>
      <c r="E101" s="30"/>
      <c r="F101" s="30"/>
      <c r="G101" s="30"/>
      <c r="H101" s="55" t="s">
        <v>86</v>
      </c>
      <c r="I101" s="56" t="n">
        <f aca="false">EPIS!F28</f>
        <v>22.98</v>
      </c>
    </row>
    <row r="102" customFormat="false" ht="15.75" hidden="false" customHeight="true" outlineLevel="0" collapsed="false">
      <c r="A102" s="54" t="s">
        <v>30</v>
      </c>
      <c r="B102" s="30" t="s">
        <v>134</v>
      </c>
      <c r="C102" s="30"/>
      <c r="D102" s="30"/>
      <c r="E102" s="30"/>
      <c r="F102" s="30"/>
      <c r="G102" s="30"/>
      <c r="H102" s="55" t="s">
        <v>86</v>
      </c>
      <c r="I102" s="56" t="n">
        <f aca="false">UNIFORMES!F33</f>
        <v>87.12</v>
      </c>
    </row>
    <row r="103" customFormat="false" ht="15.75" hidden="false" customHeight="true" outlineLevel="0" collapsed="false">
      <c r="A103" s="54" t="s">
        <v>33</v>
      </c>
      <c r="B103" s="30" t="s">
        <v>135</v>
      </c>
      <c r="C103" s="30"/>
      <c r="D103" s="30"/>
      <c r="E103" s="30"/>
      <c r="F103" s="30"/>
      <c r="G103" s="30"/>
      <c r="H103" s="57" t="s">
        <v>86</v>
      </c>
      <c r="I103" s="36" t="n">
        <v>0</v>
      </c>
    </row>
    <row r="104" customFormat="false" ht="15.75" hidden="false" customHeight="true" outlineLevel="0" collapsed="false">
      <c r="A104" s="20" t="s">
        <v>136</v>
      </c>
      <c r="B104" s="20"/>
      <c r="C104" s="20"/>
      <c r="D104" s="20"/>
      <c r="E104" s="20"/>
      <c r="F104" s="20"/>
      <c r="G104" s="20"/>
      <c r="H104" s="37" t="s">
        <v>86</v>
      </c>
      <c r="I104" s="34" t="n">
        <f aca="false">SUM(I100:I103)</f>
        <v>110.1</v>
      </c>
    </row>
    <row r="105" customFormat="false" ht="15.75" hidden="false" customHeight="true" outlineLevel="0" collapsed="false">
      <c r="A105" s="52" t="s">
        <v>137</v>
      </c>
      <c r="B105" s="52"/>
      <c r="C105" s="52"/>
      <c r="D105" s="52"/>
      <c r="E105" s="52"/>
      <c r="F105" s="52"/>
      <c r="G105" s="39" t="s">
        <v>68</v>
      </c>
      <c r="H105" s="39"/>
      <c r="I105" s="40" t="n">
        <f aca="false">I29</f>
        <v>2020.11</v>
      </c>
    </row>
    <row r="106" customFormat="false" ht="15.75" hidden="false" customHeight="true" outlineLevel="0" collapsed="false">
      <c r="A106" s="52"/>
      <c r="B106" s="52"/>
      <c r="C106" s="52"/>
      <c r="D106" s="52"/>
      <c r="E106" s="52"/>
      <c r="F106" s="52"/>
      <c r="G106" s="39" t="s">
        <v>100</v>
      </c>
      <c r="H106" s="39"/>
      <c r="I106" s="40" t="n">
        <f aca="false">I62</f>
        <v>1960.34</v>
      </c>
    </row>
    <row r="107" customFormat="false" ht="15.75" hidden="false" customHeight="true" outlineLevel="0" collapsed="false">
      <c r="A107" s="52"/>
      <c r="B107" s="52"/>
      <c r="C107" s="52"/>
      <c r="D107" s="52"/>
      <c r="E107" s="52"/>
      <c r="F107" s="52"/>
      <c r="G107" s="39" t="s">
        <v>110</v>
      </c>
      <c r="H107" s="39"/>
      <c r="I107" s="40" t="n">
        <f aca="false">I73</f>
        <v>280.23</v>
      </c>
    </row>
    <row r="108" customFormat="false" ht="15.75" hidden="false" customHeight="true" outlineLevel="0" collapsed="false">
      <c r="A108" s="52"/>
      <c r="B108" s="52"/>
      <c r="C108" s="52"/>
      <c r="D108" s="52"/>
      <c r="E108" s="52"/>
      <c r="F108" s="52"/>
      <c r="G108" s="39" t="s">
        <v>138</v>
      </c>
      <c r="H108" s="39"/>
      <c r="I108" s="40" t="n">
        <f aca="false">I96</f>
        <v>42.18</v>
      </c>
    </row>
    <row r="109" customFormat="false" ht="15.75" hidden="false" customHeight="true" outlineLevel="0" collapsed="false">
      <c r="A109" s="52"/>
      <c r="B109" s="52"/>
      <c r="C109" s="52"/>
      <c r="D109" s="52"/>
      <c r="E109" s="52"/>
      <c r="F109" s="52"/>
      <c r="G109" s="39" t="s">
        <v>139</v>
      </c>
      <c r="H109" s="39"/>
      <c r="I109" s="40" t="n">
        <f aca="false">I104</f>
        <v>110.1</v>
      </c>
    </row>
    <row r="110" customFormat="false" ht="15.75" hidden="false" customHeight="true" outlineLevel="0" collapsed="false">
      <c r="A110" s="52"/>
      <c r="B110" s="52"/>
      <c r="C110" s="52"/>
      <c r="D110" s="52"/>
      <c r="E110" s="52"/>
      <c r="F110" s="52"/>
      <c r="G110" s="41" t="s">
        <v>70</v>
      </c>
      <c r="H110" s="41"/>
      <c r="I110" s="42" t="n">
        <f aca="false">SUM(I105:I109)</f>
        <v>4412.96</v>
      </c>
    </row>
    <row r="111" customFormat="false" ht="15.75" hidden="false" customHeight="true" outlineLevel="0" collapsed="false">
      <c r="A111" s="20" t="s">
        <v>140</v>
      </c>
      <c r="B111" s="20"/>
      <c r="C111" s="20"/>
      <c r="D111" s="20"/>
      <c r="E111" s="20"/>
      <c r="F111" s="20"/>
      <c r="G111" s="20"/>
      <c r="H111" s="20"/>
      <c r="I111" s="20"/>
    </row>
    <row r="112" customFormat="false" ht="15.75" hidden="false" customHeight="true" outlineLevel="0" collapsed="false">
      <c r="A112" s="20" t="n">
        <v>6</v>
      </c>
      <c r="B112" s="20" t="s">
        <v>141</v>
      </c>
      <c r="C112" s="20"/>
      <c r="D112" s="20"/>
      <c r="E112" s="20"/>
      <c r="F112" s="20"/>
      <c r="G112" s="20"/>
      <c r="H112" s="20" t="s">
        <v>51</v>
      </c>
      <c r="I112" s="20" t="s">
        <v>52</v>
      </c>
    </row>
    <row r="113" customFormat="false" ht="15.75" hidden="false" customHeight="true" outlineLevel="0" collapsed="false">
      <c r="A113" s="18" t="s">
        <v>25</v>
      </c>
      <c r="B113" s="21" t="s">
        <v>142</v>
      </c>
      <c r="C113" s="21"/>
      <c r="D113" s="21"/>
      <c r="E113" s="21"/>
      <c r="F113" s="21"/>
      <c r="G113" s="21"/>
      <c r="H113" s="58" t="n">
        <v>0.05</v>
      </c>
      <c r="I113" s="36" t="n">
        <f aca="false">ROUND(H113*I110,2)</f>
        <v>220.65</v>
      </c>
    </row>
    <row r="114" customFormat="false" ht="15.75" hidden="false" customHeight="true" outlineLevel="0" collapsed="false">
      <c r="A114" s="18" t="s">
        <v>27</v>
      </c>
      <c r="B114" s="21" t="s">
        <v>143</v>
      </c>
      <c r="C114" s="21"/>
      <c r="D114" s="21"/>
      <c r="E114" s="21"/>
      <c r="F114" s="21"/>
      <c r="G114" s="21"/>
      <c r="H114" s="58" t="n">
        <v>0.1</v>
      </c>
      <c r="I114" s="36" t="n">
        <f aca="false">ROUND(H114*(I110+I113),2)</f>
        <v>463.36</v>
      </c>
    </row>
    <row r="115" customFormat="false" ht="15.75" hidden="false" customHeight="true" outlineLevel="0" collapsed="false">
      <c r="A115" s="18" t="s">
        <v>30</v>
      </c>
      <c r="B115" s="59" t="s">
        <v>144</v>
      </c>
      <c r="C115" s="59"/>
      <c r="D115" s="59"/>
      <c r="E115" s="59"/>
      <c r="F115" s="59"/>
      <c r="G115" s="59"/>
      <c r="H115" s="33"/>
      <c r="I115" s="60"/>
    </row>
    <row r="116" customFormat="false" ht="15.75" hidden="false" customHeight="true" outlineLevel="0" collapsed="false">
      <c r="A116" s="18" t="s">
        <v>145</v>
      </c>
      <c r="B116" s="21" t="s">
        <v>146</v>
      </c>
      <c r="C116" s="21"/>
      <c r="D116" s="21"/>
      <c r="E116" s="21"/>
      <c r="F116" s="21"/>
      <c r="G116" s="21"/>
      <c r="H116" s="58" t="n">
        <v>0.0165</v>
      </c>
      <c r="I116" s="36" t="n">
        <f aca="false">ROUND($I$126*H116,2)</f>
        <v>98.08</v>
      </c>
    </row>
    <row r="117" customFormat="false" ht="15.75" hidden="false" customHeight="true" outlineLevel="0" collapsed="false">
      <c r="A117" s="18" t="s">
        <v>147</v>
      </c>
      <c r="B117" s="21" t="s">
        <v>148</v>
      </c>
      <c r="C117" s="21"/>
      <c r="D117" s="21"/>
      <c r="E117" s="21"/>
      <c r="F117" s="21"/>
      <c r="G117" s="21"/>
      <c r="H117" s="58" t="n">
        <v>0.076</v>
      </c>
      <c r="I117" s="36" t="n">
        <f aca="false">ROUND($I$126*H117,2)</f>
        <v>451.74</v>
      </c>
    </row>
    <row r="118" customFormat="false" ht="15.75" hidden="false" customHeight="true" outlineLevel="0" collapsed="false">
      <c r="A118" s="18" t="s">
        <v>149</v>
      </c>
      <c r="B118" s="21" t="s">
        <v>150</v>
      </c>
      <c r="C118" s="21"/>
      <c r="D118" s="21"/>
      <c r="E118" s="21"/>
      <c r="F118" s="21"/>
      <c r="G118" s="21"/>
      <c r="H118" s="58" t="n">
        <v>0.05</v>
      </c>
      <c r="I118" s="36" t="n">
        <f aca="false">ROUND($I$126*H118,2)</f>
        <v>297.2</v>
      </c>
    </row>
    <row r="119" customFormat="false" ht="15.75" hidden="false" customHeight="true" outlineLevel="0" collapsed="false">
      <c r="A119" s="20" t="s">
        <v>151</v>
      </c>
      <c r="B119" s="20"/>
      <c r="C119" s="20"/>
      <c r="D119" s="20"/>
      <c r="E119" s="20"/>
      <c r="F119" s="20"/>
      <c r="G119" s="20"/>
      <c r="H119" s="61" t="n">
        <f aca="false">SUM(H113:H118)</f>
        <v>0.2925</v>
      </c>
      <c r="I119" s="34" t="n">
        <f aca="false">SUM(I113:I118)</f>
        <v>1531.03</v>
      </c>
    </row>
    <row r="120" customFormat="false" ht="15.75" hidden="false" customHeight="true" outlineLevel="0" collapsed="false">
      <c r="A120" s="62"/>
      <c r="B120" s="63"/>
      <c r="C120" s="63"/>
      <c r="D120" s="63"/>
      <c r="E120" s="63"/>
      <c r="F120" s="63"/>
      <c r="G120" s="63"/>
      <c r="H120" s="63"/>
      <c r="I120" s="63"/>
    </row>
    <row r="121" customFormat="false" ht="15.75" hidden="false" customHeight="true" outlineLevel="0" collapsed="false">
      <c r="A121" s="64" t="s">
        <v>152</v>
      </c>
      <c r="B121" s="65" t="s">
        <v>153</v>
      </c>
      <c r="C121" s="65"/>
      <c r="D121" s="65"/>
      <c r="E121" s="65"/>
      <c r="F121" s="65"/>
      <c r="G121" s="65"/>
      <c r="H121" s="66" t="n">
        <f aca="false">SUM(H116+H117+H118)</f>
        <v>0.1425</v>
      </c>
      <c r="I121" s="67"/>
    </row>
    <row r="122" customFormat="false" ht="15.75" hidden="false" customHeight="true" outlineLevel="0" collapsed="false">
      <c r="A122" s="64"/>
      <c r="B122" s="65" t="n">
        <v>100</v>
      </c>
      <c r="C122" s="65"/>
      <c r="D122" s="65"/>
      <c r="E122" s="65"/>
      <c r="F122" s="65"/>
      <c r="G122" s="65"/>
      <c r="H122" s="66"/>
      <c r="I122" s="67"/>
    </row>
    <row r="123" customFormat="false" ht="15.75" hidden="false" customHeight="true" outlineLevel="0" collapsed="false">
      <c r="A123" s="68"/>
      <c r="B123" s="69"/>
      <c r="C123" s="69"/>
      <c r="D123" s="69"/>
      <c r="E123" s="69"/>
      <c r="F123" s="69"/>
      <c r="G123" s="69"/>
      <c r="H123" s="66"/>
      <c r="I123" s="67"/>
    </row>
    <row r="124" customFormat="false" ht="15.75" hidden="false" customHeight="true" outlineLevel="0" collapsed="false">
      <c r="A124" s="64" t="s">
        <v>154</v>
      </c>
      <c r="B124" s="65" t="s">
        <v>155</v>
      </c>
      <c r="C124" s="65"/>
      <c r="D124" s="65"/>
      <c r="E124" s="65"/>
      <c r="F124" s="65"/>
      <c r="G124" s="65"/>
      <c r="H124" s="66"/>
      <c r="I124" s="67" t="n">
        <f aca="false">I110+I113+I114</f>
        <v>5096.97</v>
      </c>
    </row>
    <row r="125" customFormat="false" ht="15.75" hidden="false" customHeight="true" outlineLevel="0" collapsed="false">
      <c r="A125" s="64"/>
      <c r="B125" s="69"/>
      <c r="C125" s="69"/>
      <c r="D125" s="69"/>
      <c r="E125" s="69"/>
      <c r="F125" s="69"/>
      <c r="G125" s="69"/>
      <c r="H125" s="66"/>
      <c r="I125" s="67"/>
    </row>
    <row r="126" customFormat="false" ht="15.75" hidden="false" customHeight="true" outlineLevel="0" collapsed="false">
      <c r="A126" s="64" t="s">
        <v>156</v>
      </c>
      <c r="B126" s="65" t="s">
        <v>157</v>
      </c>
      <c r="C126" s="65"/>
      <c r="D126" s="65"/>
      <c r="E126" s="65"/>
      <c r="F126" s="65"/>
      <c r="G126" s="65"/>
      <c r="H126" s="66"/>
      <c r="I126" s="67" t="n">
        <f aca="false">ROUND(I124/(1-H121),2)</f>
        <v>5943.99</v>
      </c>
    </row>
    <row r="127" customFormat="false" ht="15.75" hidden="false" customHeight="true" outlineLevel="0" collapsed="false">
      <c r="A127" s="64"/>
      <c r="B127" s="69"/>
      <c r="C127" s="69"/>
      <c r="D127" s="69"/>
      <c r="E127" s="69"/>
      <c r="F127" s="69"/>
      <c r="G127" s="69"/>
      <c r="H127" s="66"/>
      <c r="I127" s="67"/>
    </row>
    <row r="128" customFormat="false" ht="15.75" hidden="false" customHeight="true" outlineLevel="0" collapsed="false">
      <c r="A128" s="64"/>
      <c r="B128" s="65" t="s">
        <v>158</v>
      </c>
      <c r="C128" s="65"/>
      <c r="D128" s="65"/>
      <c r="E128" s="65"/>
      <c r="F128" s="65"/>
      <c r="G128" s="65"/>
      <c r="H128" s="66"/>
      <c r="I128" s="67" t="n">
        <f aca="false">I126-I124</f>
        <v>847.02</v>
      </c>
    </row>
    <row r="129" customFormat="false" ht="15.75" hidden="false" customHeight="true" outlineLevel="0" collapsed="false">
      <c r="A129" s="62"/>
      <c r="B129" s="70"/>
      <c r="C129" s="70"/>
      <c r="D129" s="70"/>
      <c r="E129" s="70"/>
      <c r="F129" s="70"/>
      <c r="G129" s="70"/>
      <c r="H129" s="70"/>
      <c r="I129" s="71"/>
    </row>
    <row r="130" customFormat="false" ht="15.75" hidden="false" customHeight="true" outlineLevel="0" collapsed="false">
      <c r="A130" s="20" t="s">
        <v>159</v>
      </c>
      <c r="B130" s="20"/>
      <c r="C130" s="20"/>
      <c r="D130" s="20"/>
      <c r="E130" s="20"/>
      <c r="F130" s="20"/>
      <c r="G130" s="20"/>
      <c r="H130" s="20"/>
      <c r="I130" s="20"/>
    </row>
    <row r="131" customFormat="false" ht="15.75" hidden="false" customHeight="true" outlineLevel="0" collapsed="false">
      <c r="A131" s="20" t="s">
        <v>160</v>
      </c>
      <c r="B131" s="20"/>
      <c r="C131" s="20"/>
      <c r="D131" s="20"/>
      <c r="E131" s="20"/>
      <c r="F131" s="20"/>
      <c r="G131" s="20"/>
      <c r="H131" s="20"/>
      <c r="I131" s="20" t="s">
        <v>52</v>
      </c>
    </row>
    <row r="132" customFormat="false" ht="15.75" hidden="false" customHeight="true" outlineLevel="0" collapsed="false">
      <c r="A132" s="19" t="s">
        <v>25</v>
      </c>
      <c r="B132" s="21" t="str">
        <f aca="false">A21</f>
        <v>MÓDULO 1 - COMPOSIÇÃO DA REMUNERAÇÃO</v>
      </c>
      <c r="C132" s="21"/>
      <c r="D132" s="21"/>
      <c r="E132" s="21"/>
      <c r="F132" s="21"/>
      <c r="G132" s="21"/>
      <c r="H132" s="21"/>
      <c r="I132" s="72" t="n">
        <f aca="false">I29</f>
        <v>2020.11</v>
      </c>
    </row>
    <row r="133" customFormat="false" ht="15.75" hidden="false" customHeight="true" outlineLevel="0" collapsed="false">
      <c r="A133" s="19" t="s">
        <v>27</v>
      </c>
      <c r="B133" s="21" t="str">
        <f aca="false">A31</f>
        <v>MÓDULO 2 – ENCARGOS E BENEFÍCIOS ANUAIS, MENSAIS E DIÁRIOS</v>
      </c>
      <c r="C133" s="21"/>
      <c r="D133" s="21"/>
      <c r="E133" s="21"/>
      <c r="F133" s="21"/>
      <c r="G133" s="21"/>
      <c r="H133" s="21"/>
      <c r="I133" s="72" t="n">
        <f aca="false">I62</f>
        <v>1960.34</v>
      </c>
    </row>
    <row r="134" customFormat="false" ht="15.75" hidden="false" customHeight="true" outlineLevel="0" collapsed="false">
      <c r="A134" s="19" t="s">
        <v>30</v>
      </c>
      <c r="B134" s="21" t="str">
        <f aca="false">A66</f>
        <v>MÓDULO 3 – PROVISÃO PARA RESCISÃO</v>
      </c>
      <c r="C134" s="21"/>
      <c r="D134" s="21"/>
      <c r="E134" s="21"/>
      <c r="F134" s="21"/>
      <c r="G134" s="21"/>
      <c r="H134" s="21"/>
      <c r="I134" s="72" t="n">
        <f aca="false">I73</f>
        <v>280.23</v>
      </c>
    </row>
    <row r="135" customFormat="false" ht="15.75" hidden="false" customHeight="true" outlineLevel="0" collapsed="false">
      <c r="A135" s="19" t="s">
        <v>33</v>
      </c>
      <c r="B135" s="21" t="str">
        <f aca="false">A78</f>
        <v>MÓDULO 4 – CUSTO DE REPOSIÇÃO DO PROFISSIONAL AUSENTE</v>
      </c>
      <c r="C135" s="21"/>
      <c r="D135" s="21"/>
      <c r="E135" s="21"/>
      <c r="F135" s="21"/>
      <c r="G135" s="21"/>
      <c r="H135" s="21"/>
      <c r="I135" s="72" t="n">
        <f aca="false">I96</f>
        <v>42.18</v>
      </c>
    </row>
    <row r="136" customFormat="false" ht="15.75" hidden="false" customHeight="true" outlineLevel="0" collapsed="false">
      <c r="A136" s="19" t="s">
        <v>57</v>
      </c>
      <c r="B136" s="21" t="str">
        <f aca="false">A98</f>
        <v>MÓDULO 5 – INSUMOS DIVERSOS</v>
      </c>
      <c r="C136" s="21"/>
      <c r="D136" s="21"/>
      <c r="E136" s="21"/>
      <c r="F136" s="21"/>
      <c r="G136" s="21"/>
      <c r="H136" s="21"/>
      <c r="I136" s="72" t="n">
        <f aca="false">I104</f>
        <v>110.1</v>
      </c>
    </row>
    <row r="137" customFormat="false" ht="15.75" hidden="false" customHeight="true" outlineLevel="0" collapsed="false">
      <c r="A137" s="20" t="s">
        <v>161</v>
      </c>
      <c r="B137" s="20"/>
      <c r="C137" s="20"/>
      <c r="D137" s="20"/>
      <c r="E137" s="20"/>
      <c r="F137" s="20"/>
      <c r="G137" s="20"/>
      <c r="H137" s="20"/>
      <c r="I137" s="34" t="n">
        <f aca="false">SUM(I132:I136)</f>
        <v>4412.96</v>
      </c>
    </row>
    <row r="138" customFormat="false" ht="15.75" hidden="false" customHeight="true" outlineLevel="0" collapsed="false">
      <c r="A138" s="19" t="s">
        <v>59</v>
      </c>
      <c r="B138" s="21" t="str">
        <f aca="false">A111</f>
        <v>MÓDULO 6 – CUSTOS INDIRETOS, TRIBUTOS E LUCRO</v>
      </c>
      <c r="C138" s="21"/>
      <c r="D138" s="21"/>
      <c r="E138" s="21"/>
      <c r="F138" s="21"/>
      <c r="G138" s="21"/>
      <c r="H138" s="21"/>
      <c r="I138" s="72" t="n">
        <f aca="false">I119</f>
        <v>1531.03</v>
      </c>
    </row>
    <row r="139" customFormat="false" ht="15.75" hidden="false" customHeight="true" outlineLevel="0" collapsed="false">
      <c r="A139" s="20" t="s">
        <v>162</v>
      </c>
      <c r="B139" s="20"/>
      <c r="C139" s="20"/>
      <c r="D139" s="20"/>
      <c r="E139" s="20"/>
      <c r="F139" s="20"/>
      <c r="G139" s="20"/>
      <c r="H139" s="20"/>
      <c r="I139" s="34" t="n">
        <f aca="false">SUM(I137:I138)</f>
        <v>5943.99</v>
      </c>
    </row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15" activeCellId="0" sqref="G15"/>
    </sheetView>
  </sheetViews>
  <sheetFormatPr defaultColWidth="14.4453125" defaultRowHeight="14.25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49.56"/>
    <col collapsed="false" customWidth="true" hidden="false" outlineLevel="0" max="3" min="3" style="1" width="13.02"/>
    <col collapsed="false" customWidth="true" hidden="false" outlineLevel="0" max="4" min="4" style="1" width="14.56"/>
    <col collapsed="false" customWidth="true" hidden="false" outlineLevel="0" max="5" min="5" style="1" width="14.88"/>
    <col collapsed="false" customWidth="true" hidden="false" outlineLevel="0" max="6" min="6" style="1" width="17.33"/>
    <col collapsed="false" customWidth="false" hidden="false" outlineLevel="0" max="1024" min="7" style="1" width="14.43"/>
  </cols>
  <sheetData>
    <row r="1" customFormat="false" ht="15.75" hidden="false" customHeight="true" outlineLevel="0" collapsed="false">
      <c r="A1" s="73" t="s">
        <v>167</v>
      </c>
      <c r="B1" s="73"/>
      <c r="C1" s="73"/>
      <c r="D1" s="73"/>
      <c r="E1" s="73"/>
      <c r="F1" s="73"/>
    </row>
    <row r="3" customFormat="false" ht="15" hidden="false" customHeight="true" outlineLevel="0" collapsed="false">
      <c r="A3" s="74" t="s">
        <v>168</v>
      </c>
      <c r="B3" s="74"/>
      <c r="C3" s="74"/>
      <c r="D3" s="74"/>
      <c r="E3" s="74"/>
      <c r="F3" s="74"/>
    </row>
    <row r="4" customFormat="false" ht="13.5" hidden="false" customHeight="true" outlineLevel="0" collapsed="false">
      <c r="A4" s="75" t="s">
        <v>169</v>
      </c>
      <c r="B4" s="75"/>
      <c r="C4" s="75"/>
      <c r="D4" s="75"/>
      <c r="E4" s="75"/>
      <c r="F4" s="75"/>
    </row>
    <row r="5" customFormat="false" ht="14.25" hidden="false" customHeight="false" outlineLevel="0" collapsed="false">
      <c r="A5" s="75" t="s">
        <v>3</v>
      </c>
      <c r="B5" s="75" t="s">
        <v>170</v>
      </c>
      <c r="C5" s="75" t="s">
        <v>171</v>
      </c>
      <c r="D5" s="75" t="s">
        <v>172</v>
      </c>
      <c r="E5" s="76" t="s">
        <v>173</v>
      </c>
      <c r="F5" s="75" t="s">
        <v>70</v>
      </c>
    </row>
    <row r="6" customFormat="false" ht="14.25" hidden="false" customHeight="false" outlineLevel="0" collapsed="false">
      <c r="A6" s="77" t="n">
        <v>1</v>
      </c>
      <c r="B6" s="78" t="s">
        <v>174</v>
      </c>
      <c r="C6" s="77" t="n">
        <v>2</v>
      </c>
      <c r="D6" s="79" t="s">
        <v>172</v>
      </c>
      <c r="E6" s="80" t="n">
        <v>12.98</v>
      </c>
      <c r="F6" s="80" t="n">
        <f aca="false">E6*C6</f>
        <v>25.96</v>
      </c>
    </row>
    <row r="7" customFormat="false" ht="14.25" hidden="false" customHeight="false" outlineLevel="0" collapsed="false">
      <c r="A7" s="77" t="n">
        <v>2</v>
      </c>
      <c r="B7" s="78" t="s">
        <v>175</v>
      </c>
      <c r="C7" s="77" t="n">
        <v>2</v>
      </c>
      <c r="D7" s="79" t="s">
        <v>176</v>
      </c>
      <c r="E7" s="80" t="n">
        <v>62.91</v>
      </c>
      <c r="F7" s="80" t="n">
        <f aca="false">E7*C7</f>
        <v>125.82</v>
      </c>
    </row>
    <row r="8" customFormat="false" ht="13.5" hidden="false" customHeight="true" outlineLevel="0" collapsed="false">
      <c r="A8" s="81" t="s">
        <v>70</v>
      </c>
      <c r="B8" s="81"/>
      <c r="C8" s="81"/>
      <c r="D8" s="81"/>
      <c r="E8" s="81"/>
      <c r="F8" s="82" t="n">
        <f aca="false">SUM(F6:F7)</f>
        <v>151.78</v>
      </c>
    </row>
    <row r="9" customFormat="false" ht="13.5" hidden="false" customHeight="true" outlineLevel="0" collapsed="false">
      <c r="A9" s="83" t="s">
        <v>177</v>
      </c>
      <c r="B9" s="83"/>
      <c r="C9" s="83"/>
      <c r="D9" s="83"/>
      <c r="E9" s="83"/>
      <c r="F9" s="82" t="n">
        <f aca="false">ROUND((F8/11),2)</f>
        <v>13.8</v>
      </c>
    </row>
    <row r="10" customFormat="false" ht="13.5" hidden="false" customHeight="true" outlineLevel="0" collapsed="false">
      <c r="A10" s="75" t="s">
        <v>178</v>
      </c>
      <c r="B10" s="75"/>
      <c r="C10" s="75"/>
      <c r="D10" s="75"/>
      <c r="E10" s="75"/>
      <c r="F10" s="75"/>
    </row>
    <row r="11" customFormat="false" ht="14.25" hidden="false" customHeight="false" outlineLevel="0" collapsed="false">
      <c r="A11" s="75" t="s">
        <v>3</v>
      </c>
      <c r="B11" s="75" t="s">
        <v>170</v>
      </c>
      <c r="C11" s="75" t="s">
        <v>171</v>
      </c>
      <c r="D11" s="75" t="s">
        <v>172</v>
      </c>
      <c r="E11" s="76" t="s">
        <v>173</v>
      </c>
      <c r="F11" s="75" t="s">
        <v>70</v>
      </c>
    </row>
    <row r="12" customFormat="false" ht="14.25" hidden="false" customHeight="false" outlineLevel="0" collapsed="false">
      <c r="A12" s="77" t="n">
        <v>1</v>
      </c>
      <c r="B12" s="78" t="s">
        <v>179</v>
      </c>
      <c r="C12" s="77" t="n">
        <v>1</v>
      </c>
      <c r="D12" s="79" t="s">
        <v>172</v>
      </c>
      <c r="E12" s="80" t="n">
        <v>211.15</v>
      </c>
      <c r="F12" s="80" t="n">
        <f aca="false">E12*C12</f>
        <v>211.15</v>
      </c>
    </row>
    <row r="13" customFormat="false" ht="14.25" hidden="false" customHeight="false" outlineLevel="0" collapsed="false">
      <c r="A13" s="77" t="n">
        <v>2</v>
      </c>
      <c r="B13" s="78" t="s">
        <v>180</v>
      </c>
      <c r="C13" s="77" t="n">
        <v>1</v>
      </c>
      <c r="D13" s="79" t="s">
        <v>172</v>
      </c>
      <c r="E13" s="80" t="n">
        <v>226.25</v>
      </c>
      <c r="F13" s="80" t="n">
        <f aca="false">E13*C13</f>
        <v>226.25</v>
      </c>
    </row>
    <row r="14" customFormat="false" ht="14.25" hidden="false" customHeight="false" outlineLevel="0" collapsed="false">
      <c r="A14" s="77" t="n">
        <v>3</v>
      </c>
      <c r="B14" s="78" t="s">
        <v>181</v>
      </c>
      <c r="C14" s="77" t="n">
        <v>2</v>
      </c>
      <c r="D14" s="79" t="s">
        <v>176</v>
      </c>
      <c r="E14" s="80" t="n">
        <v>69.8</v>
      </c>
      <c r="F14" s="80" t="n">
        <f aca="false">E14*C14</f>
        <v>139.6</v>
      </c>
    </row>
    <row r="15" customFormat="false" ht="14.25" hidden="false" customHeight="false" outlineLevel="0" collapsed="false">
      <c r="A15" s="77" t="n">
        <v>4</v>
      </c>
      <c r="B15" s="78" t="s">
        <v>182</v>
      </c>
      <c r="C15" s="77" t="n">
        <v>2</v>
      </c>
      <c r="D15" s="79" t="s">
        <v>176</v>
      </c>
      <c r="E15" s="80" t="n">
        <v>100.5</v>
      </c>
      <c r="F15" s="80" t="n">
        <f aca="false">E15*C15</f>
        <v>201</v>
      </c>
    </row>
    <row r="16" customFormat="false" ht="14.25" hidden="false" customHeight="false" outlineLevel="0" collapsed="false">
      <c r="A16" s="77" t="n">
        <v>5</v>
      </c>
      <c r="B16" s="78" t="s">
        <v>183</v>
      </c>
      <c r="C16" s="77" t="n">
        <v>2</v>
      </c>
      <c r="D16" s="79" t="s">
        <v>176</v>
      </c>
      <c r="E16" s="80" t="n">
        <v>277.75</v>
      </c>
      <c r="F16" s="80" t="n">
        <f aca="false">E16*C16</f>
        <v>555.5</v>
      </c>
    </row>
    <row r="17" customFormat="false" ht="14.25" hidden="false" customHeight="false" outlineLevel="0" collapsed="false">
      <c r="A17" s="77" t="n">
        <v>6</v>
      </c>
      <c r="B17" s="78" t="s">
        <v>184</v>
      </c>
      <c r="C17" s="77" t="n">
        <v>2</v>
      </c>
      <c r="D17" s="79" t="s">
        <v>176</v>
      </c>
      <c r="E17" s="80" t="n">
        <v>100.95</v>
      </c>
      <c r="F17" s="80" t="n">
        <f aca="false">E17*C17</f>
        <v>201.9</v>
      </c>
    </row>
    <row r="18" customFormat="false" ht="15" hidden="false" customHeight="true" outlineLevel="0" collapsed="false">
      <c r="A18" s="81" t="s">
        <v>70</v>
      </c>
      <c r="B18" s="81"/>
      <c r="C18" s="81"/>
      <c r="D18" s="81"/>
      <c r="E18" s="81"/>
      <c r="F18" s="82" t="n">
        <f aca="false">SUM(F12:F17)</f>
        <v>1535.4</v>
      </c>
    </row>
    <row r="19" customFormat="false" ht="13.5" hidden="false" customHeight="true" outlineLevel="0" collapsed="false">
      <c r="A19" s="83" t="s">
        <v>177</v>
      </c>
      <c r="B19" s="83"/>
      <c r="C19" s="83"/>
      <c r="D19" s="83"/>
      <c r="E19" s="83"/>
      <c r="F19" s="82" t="n">
        <f aca="false">ROUND((F18/11),2)</f>
        <v>139.58</v>
      </c>
    </row>
    <row r="20" customFormat="false" ht="13.5" hidden="false" customHeight="true" outlineLevel="0" collapsed="false">
      <c r="A20" s="75" t="s">
        <v>185</v>
      </c>
      <c r="B20" s="75"/>
      <c r="C20" s="75"/>
      <c r="D20" s="75"/>
      <c r="E20" s="75"/>
      <c r="F20" s="75"/>
    </row>
    <row r="21" customFormat="false" ht="14.25" hidden="false" customHeight="false" outlineLevel="0" collapsed="false">
      <c r="A21" s="75" t="s">
        <v>3</v>
      </c>
      <c r="B21" s="75" t="s">
        <v>170</v>
      </c>
      <c r="C21" s="75" t="s">
        <v>171</v>
      </c>
      <c r="D21" s="75" t="s">
        <v>172</v>
      </c>
      <c r="E21" s="76" t="s">
        <v>173</v>
      </c>
      <c r="F21" s="75" t="s">
        <v>70</v>
      </c>
    </row>
    <row r="22" customFormat="false" ht="14.25" hidden="false" customHeight="false" outlineLevel="0" collapsed="false">
      <c r="A22" s="77" t="n">
        <v>1</v>
      </c>
      <c r="B22" s="78" t="s">
        <v>186</v>
      </c>
      <c r="C22" s="77" t="n">
        <v>2</v>
      </c>
      <c r="D22" s="79" t="s">
        <v>172</v>
      </c>
      <c r="E22" s="80" t="n">
        <v>11.14</v>
      </c>
      <c r="F22" s="80" t="n">
        <f aca="false">E22*C22</f>
        <v>22.28</v>
      </c>
    </row>
    <row r="23" customFormat="false" ht="14.25" hidden="false" customHeight="false" outlineLevel="0" collapsed="false">
      <c r="A23" s="77" t="n">
        <v>2</v>
      </c>
      <c r="B23" s="78" t="s">
        <v>187</v>
      </c>
      <c r="C23" s="77" t="n">
        <v>2</v>
      </c>
      <c r="D23" s="79" t="s">
        <v>172</v>
      </c>
      <c r="E23" s="80" t="n">
        <v>9.19</v>
      </c>
      <c r="F23" s="80" t="n">
        <f aca="false">E23*C23</f>
        <v>18.38</v>
      </c>
    </row>
    <row r="24" customFormat="false" ht="14.25" hidden="false" customHeight="false" outlineLevel="0" collapsed="false">
      <c r="A24" s="77" t="n">
        <v>3</v>
      </c>
      <c r="B24" s="78" t="s">
        <v>188</v>
      </c>
      <c r="C24" s="77" t="n">
        <v>4</v>
      </c>
      <c r="D24" s="79" t="s">
        <v>176</v>
      </c>
      <c r="E24" s="80" t="n">
        <v>19.44</v>
      </c>
      <c r="F24" s="80" t="n">
        <f aca="false">E24*C24</f>
        <v>77.76</v>
      </c>
    </row>
    <row r="25" customFormat="false" ht="14.25" hidden="false" customHeight="false" outlineLevel="0" collapsed="false">
      <c r="A25" s="77" t="n">
        <v>4</v>
      </c>
      <c r="B25" s="78" t="s">
        <v>189</v>
      </c>
      <c r="C25" s="77" t="n">
        <v>2</v>
      </c>
      <c r="D25" s="79" t="s">
        <v>176</v>
      </c>
      <c r="E25" s="80" t="n">
        <v>4.29</v>
      </c>
      <c r="F25" s="80" t="n">
        <f aca="false">E25*C25</f>
        <v>8.58</v>
      </c>
    </row>
    <row r="26" customFormat="false" ht="14.25" hidden="false" customHeight="false" outlineLevel="0" collapsed="false">
      <c r="A26" s="77" t="n">
        <v>5</v>
      </c>
      <c r="B26" s="78" t="s">
        <v>175</v>
      </c>
      <c r="C26" s="77" t="n">
        <v>2</v>
      </c>
      <c r="D26" s="79" t="s">
        <v>176</v>
      </c>
      <c r="E26" s="80" t="n">
        <v>62.91</v>
      </c>
      <c r="F26" s="80" t="n">
        <f aca="false">E26*C26</f>
        <v>125.82</v>
      </c>
    </row>
    <row r="27" customFormat="false" ht="13.5" hidden="false" customHeight="true" outlineLevel="0" collapsed="false">
      <c r="A27" s="81" t="s">
        <v>70</v>
      </c>
      <c r="B27" s="81"/>
      <c r="C27" s="81"/>
      <c r="D27" s="81"/>
      <c r="E27" s="81"/>
      <c r="F27" s="82" t="n">
        <f aca="false">SUM(F22:F26)</f>
        <v>252.82</v>
      </c>
    </row>
    <row r="28" customFormat="false" ht="13.5" hidden="false" customHeight="true" outlineLevel="0" collapsed="false">
      <c r="A28" s="83" t="s">
        <v>177</v>
      </c>
      <c r="B28" s="83"/>
      <c r="C28" s="83"/>
      <c r="D28" s="83"/>
      <c r="E28" s="83"/>
      <c r="F28" s="82" t="n">
        <f aca="false">ROUND((F27/11),2)</f>
        <v>22.98</v>
      </c>
    </row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A1:F1"/>
    <mergeCell ref="A3:F3"/>
    <mergeCell ref="A4:F4"/>
    <mergeCell ref="A8:E8"/>
    <mergeCell ref="A9:E9"/>
    <mergeCell ref="A10:F10"/>
    <mergeCell ref="A18:E18"/>
    <mergeCell ref="A19:E19"/>
    <mergeCell ref="A20:F20"/>
    <mergeCell ref="A27:E27"/>
    <mergeCell ref="A28:E28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F13" activeCellId="0" sqref="F13"/>
    </sheetView>
  </sheetViews>
  <sheetFormatPr defaultColWidth="14.4453125" defaultRowHeight="14.25" zeroHeight="false" outlineLevelRow="0" outlineLevelCol="0"/>
  <cols>
    <col collapsed="false" customWidth="true" hidden="false" outlineLevel="0" max="1" min="1" style="1" width="7.67"/>
    <col collapsed="false" customWidth="true" hidden="false" outlineLevel="0" max="2" min="2" style="1" width="42.11"/>
    <col collapsed="false" customWidth="true" hidden="false" outlineLevel="0" max="3" min="3" style="1" width="11.89"/>
    <col collapsed="false" customWidth="false" hidden="false" outlineLevel="0" max="4" min="4" style="1" width="14.43"/>
    <col collapsed="false" customWidth="true" hidden="false" outlineLevel="0" max="5" min="5" style="1" width="13.36"/>
    <col collapsed="false" customWidth="true" hidden="false" outlineLevel="0" max="6" min="6" style="1" width="14.01"/>
    <col collapsed="false" customWidth="true" hidden="false" outlineLevel="0" max="26" min="7" style="1" width="10.44"/>
    <col collapsed="false" customWidth="false" hidden="false" outlineLevel="0" max="1024" min="27" style="1" width="14.43"/>
  </cols>
  <sheetData>
    <row r="1" customFormat="false" ht="15.75" hidden="false" customHeight="true" outlineLevel="0" collapsed="false">
      <c r="A1" s="73" t="s">
        <v>190</v>
      </c>
      <c r="B1" s="73"/>
      <c r="C1" s="73"/>
      <c r="D1" s="73"/>
      <c r="E1" s="73"/>
      <c r="F1" s="73"/>
    </row>
    <row r="3" customFormat="false" ht="15" hidden="false" customHeight="true" outlineLevel="0" collapsed="false">
      <c r="A3" s="84" t="s">
        <v>191</v>
      </c>
      <c r="B3" s="84"/>
      <c r="C3" s="84"/>
      <c r="D3" s="84"/>
      <c r="E3" s="84"/>
      <c r="F3" s="84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customFormat="false" ht="13.5" hidden="false" customHeight="true" outlineLevel="0" collapsed="false">
      <c r="A4" s="86" t="s">
        <v>11</v>
      </c>
      <c r="B4" s="86"/>
      <c r="C4" s="86"/>
      <c r="D4" s="86"/>
      <c r="E4" s="86"/>
      <c r="F4" s="86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customFormat="false" ht="19.4" hidden="false" customHeight="false" outlineLevel="0" collapsed="false">
      <c r="A5" s="87" t="s">
        <v>3</v>
      </c>
      <c r="B5" s="87" t="s">
        <v>170</v>
      </c>
      <c r="C5" s="87" t="s">
        <v>171</v>
      </c>
      <c r="D5" s="87" t="s">
        <v>172</v>
      </c>
      <c r="E5" s="76" t="s">
        <v>173</v>
      </c>
      <c r="F5" s="87" t="s">
        <v>70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customFormat="false" ht="32.6" hidden="false" customHeight="false" outlineLevel="0" collapsed="false">
      <c r="A6" s="88" t="n">
        <v>1</v>
      </c>
      <c r="B6" s="89" t="s">
        <v>192</v>
      </c>
      <c r="C6" s="88" t="n">
        <v>4</v>
      </c>
      <c r="D6" s="90" t="s">
        <v>172</v>
      </c>
      <c r="E6" s="91" t="n">
        <v>82.97</v>
      </c>
      <c r="F6" s="91" t="n">
        <f aca="false">E6*C6</f>
        <v>331.88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customFormat="false" ht="22.35" hidden="false" customHeight="false" outlineLevel="0" collapsed="false">
      <c r="A7" s="88" t="n">
        <v>2</v>
      </c>
      <c r="B7" s="89" t="s">
        <v>193</v>
      </c>
      <c r="C7" s="88" t="n">
        <v>4</v>
      </c>
      <c r="D7" s="90" t="s">
        <v>172</v>
      </c>
      <c r="E7" s="91" t="n">
        <v>88.18</v>
      </c>
      <c r="F7" s="91" t="n">
        <f aca="false">E7*C7</f>
        <v>352.72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customFormat="false" ht="42.9" hidden="false" customHeight="false" outlineLevel="0" collapsed="false">
      <c r="A8" s="92" t="n">
        <v>3</v>
      </c>
      <c r="B8" s="89" t="s">
        <v>194</v>
      </c>
      <c r="C8" s="88" t="n">
        <v>2</v>
      </c>
      <c r="D8" s="90" t="s">
        <v>176</v>
      </c>
      <c r="E8" s="91" t="n">
        <v>104.71</v>
      </c>
      <c r="F8" s="91" t="n">
        <f aca="false">E8*C8</f>
        <v>209.42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customFormat="false" ht="14.25" hidden="false" customHeight="false" outlineLevel="0" collapsed="false">
      <c r="A9" s="92" t="n">
        <v>4</v>
      </c>
      <c r="B9" s="89" t="s">
        <v>195</v>
      </c>
      <c r="C9" s="88" t="n">
        <v>4</v>
      </c>
      <c r="D9" s="90" t="s">
        <v>176</v>
      </c>
      <c r="E9" s="91" t="n">
        <v>17.94</v>
      </c>
      <c r="F9" s="91" t="n">
        <f aca="false">E9*C9</f>
        <v>71.76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customFormat="false" ht="14.25" hidden="false" customHeight="false" outlineLevel="0" collapsed="false">
      <c r="A10" s="92" t="n">
        <v>5</v>
      </c>
      <c r="B10" s="89" t="s">
        <v>196</v>
      </c>
      <c r="C10" s="88" t="n">
        <v>2</v>
      </c>
      <c r="D10" s="90" t="s">
        <v>172</v>
      </c>
      <c r="E10" s="91" t="n">
        <v>58.99</v>
      </c>
      <c r="F10" s="91" t="n">
        <f aca="false">E10*C10</f>
        <v>117.98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customFormat="false" ht="14.25" hidden="false" customHeight="false" outlineLevel="0" collapsed="false">
      <c r="A11" s="92" t="n">
        <v>6</v>
      </c>
      <c r="B11" s="89" t="s">
        <v>197</v>
      </c>
      <c r="C11" s="88" t="n">
        <v>2</v>
      </c>
      <c r="D11" s="90" t="s">
        <v>172</v>
      </c>
      <c r="E11" s="91" t="n">
        <v>13.23</v>
      </c>
      <c r="F11" s="91" t="n">
        <f aca="false">E11*C11</f>
        <v>26.46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customFormat="false" ht="13.5" hidden="false" customHeight="true" outlineLevel="0" collapsed="false">
      <c r="A12" s="93" t="s">
        <v>70</v>
      </c>
      <c r="B12" s="93"/>
      <c r="C12" s="93"/>
      <c r="D12" s="93"/>
      <c r="E12" s="93"/>
      <c r="F12" s="94" t="n">
        <f aca="false">SUM(F6:F11)</f>
        <v>1110.22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customFormat="false" ht="14.25" hidden="false" customHeight="false" outlineLevel="0" collapsed="false">
      <c r="A13" s="95" t="s">
        <v>177</v>
      </c>
      <c r="B13" s="95"/>
      <c r="C13" s="95"/>
      <c r="D13" s="95"/>
      <c r="E13" s="95"/>
      <c r="F13" s="94" t="n">
        <f aca="false">ROUND((F12/11),2)</f>
        <v>100.93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customFormat="false" ht="13.5" hidden="false" customHeight="true" outlineLevel="0" collapsed="false">
      <c r="A14" s="86" t="s">
        <v>14</v>
      </c>
      <c r="B14" s="86"/>
      <c r="C14" s="86"/>
      <c r="D14" s="86"/>
      <c r="E14" s="86"/>
      <c r="F14" s="86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customFormat="false" ht="19.4" hidden="false" customHeight="false" outlineLevel="0" collapsed="false">
      <c r="A15" s="87" t="s">
        <v>3</v>
      </c>
      <c r="B15" s="87" t="s">
        <v>170</v>
      </c>
      <c r="C15" s="87" t="s">
        <v>171</v>
      </c>
      <c r="D15" s="87" t="s">
        <v>172</v>
      </c>
      <c r="E15" s="76" t="s">
        <v>173</v>
      </c>
      <c r="F15" s="87" t="s">
        <v>70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customFormat="false" ht="22.35" hidden="false" customHeight="false" outlineLevel="0" collapsed="false">
      <c r="A16" s="92" t="n">
        <v>1</v>
      </c>
      <c r="B16" s="89" t="s">
        <v>198</v>
      </c>
      <c r="C16" s="88" t="n">
        <v>4</v>
      </c>
      <c r="D16" s="96" t="s">
        <v>172</v>
      </c>
      <c r="E16" s="91" t="n">
        <v>82.97</v>
      </c>
      <c r="F16" s="91" t="n">
        <f aca="false">E16*C16</f>
        <v>331.88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customFormat="false" ht="14.25" hidden="false" customHeight="false" outlineLevel="0" collapsed="false">
      <c r="A17" s="92" t="n">
        <v>2</v>
      </c>
      <c r="B17" s="89" t="s">
        <v>199</v>
      </c>
      <c r="C17" s="88" t="n">
        <v>4</v>
      </c>
      <c r="D17" s="96" t="s">
        <v>172</v>
      </c>
      <c r="E17" s="91" t="n">
        <v>88.18</v>
      </c>
      <c r="F17" s="91" t="n">
        <f aca="false">E17*C17</f>
        <v>352.72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customFormat="false" ht="14.25" hidden="false" customHeight="false" outlineLevel="0" collapsed="false">
      <c r="A18" s="92" t="n">
        <v>3</v>
      </c>
      <c r="B18" s="89" t="s">
        <v>200</v>
      </c>
      <c r="C18" s="88" t="n">
        <v>2</v>
      </c>
      <c r="D18" s="96" t="s">
        <v>176</v>
      </c>
      <c r="E18" s="91" t="n">
        <v>103.7</v>
      </c>
      <c r="F18" s="91" t="n">
        <f aca="false">E18*C18</f>
        <v>207.4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customFormat="false" ht="14.25" hidden="false" customHeight="false" outlineLevel="0" collapsed="false">
      <c r="A19" s="92" t="n">
        <v>4</v>
      </c>
      <c r="B19" s="89" t="s">
        <v>195</v>
      </c>
      <c r="C19" s="88" t="n">
        <v>4</v>
      </c>
      <c r="D19" s="96" t="s">
        <v>176</v>
      </c>
      <c r="E19" s="91" t="n">
        <v>17.94</v>
      </c>
      <c r="F19" s="91" t="n">
        <f aca="false">E19*C19</f>
        <v>71.76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customFormat="false" ht="14.25" hidden="false" customHeight="false" outlineLevel="0" collapsed="false">
      <c r="A20" s="92" t="n">
        <v>5</v>
      </c>
      <c r="B20" s="89" t="s">
        <v>196</v>
      </c>
      <c r="C20" s="88" t="n">
        <v>2</v>
      </c>
      <c r="D20" s="96" t="s">
        <v>172</v>
      </c>
      <c r="E20" s="91" t="n">
        <v>58.99</v>
      </c>
      <c r="F20" s="91" t="n">
        <f aca="false">E20*C20</f>
        <v>117.98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customFormat="false" ht="14.25" hidden="false" customHeight="false" outlineLevel="0" collapsed="false">
      <c r="A21" s="92" t="n">
        <v>6</v>
      </c>
      <c r="B21" s="89" t="s">
        <v>197</v>
      </c>
      <c r="C21" s="88" t="n">
        <v>2</v>
      </c>
      <c r="D21" s="96" t="s">
        <v>172</v>
      </c>
      <c r="E21" s="91" t="n">
        <v>13.23</v>
      </c>
      <c r="F21" s="91" t="n">
        <f aca="false">E21*C21</f>
        <v>26.46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customFormat="false" ht="13.5" hidden="false" customHeight="true" outlineLevel="0" collapsed="false">
      <c r="A22" s="93" t="s">
        <v>201</v>
      </c>
      <c r="B22" s="93"/>
      <c r="C22" s="93"/>
      <c r="D22" s="93"/>
      <c r="E22" s="93"/>
      <c r="F22" s="94" t="n">
        <f aca="false">SUM(F16:F21)</f>
        <v>1108.2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customFormat="false" ht="13.5" hidden="false" customHeight="true" outlineLevel="0" collapsed="false">
      <c r="A23" s="97" t="s">
        <v>177</v>
      </c>
      <c r="B23" s="97"/>
      <c r="C23" s="97"/>
      <c r="D23" s="97"/>
      <c r="E23" s="97"/>
      <c r="F23" s="94" t="n">
        <f aca="false">ROUND((F22/11),2)</f>
        <v>100.75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customFormat="false" ht="13.5" hidden="false" customHeight="true" outlineLevel="0" collapsed="false">
      <c r="A24" s="86" t="s">
        <v>16</v>
      </c>
      <c r="B24" s="86"/>
      <c r="C24" s="86"/>
      <c r="D24" s="86"/>
      <c r="E24" s="86"/>
      <c r="F24" s="86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customFormat="false" ht="19.4" hidden="false" customHeight="false" outlineLevel="0" collapsed="false">
      <c r="A25" s="87" t="s">
        <v>3</v>
      </c>
      <c r="B25" s="87" t="s">
        <v>170</v>
      </c>
      <c r="C25" s="87" t="s">
        <v>171</v>
      </c>
      <c r="D25" s="87" t="s">
        <v>172</v>
      </c>
      <c r="E25" s="76" t="s">
        <v>173</v>
      </c>
      <c r="F25" s="87" t="s">
        <v>70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customFormat="false" ht="14.25" hidden="false" customHeight="false" outlineLevel="0" collapsed="false">
      <c r="A26" s="92" t="n">
        <v>1</v>
      </c>
      <c r="B26" s="89" t="s">
        <v>202</v>
      </c>
      <c r="C26" s="88" t="n">
        <v>4</v>
      </c>
      <c r="D26" s="96" t="s">
        <v>172</v>
      </c>
      <c r="E26" s="91" t="n">
        <v>101.5</v>
      </c>
      <c r="F26" s="91" t="n">
        <f aca="false">(C26*E26)</f>
        <v>406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customFormat="false" ht="22.35" hidden="false" customHeight="false" outlineLevel="0" collapsed="false">
      <c r="A27" s="92" t="n">
        <v>2</v>
      </c>
      <c r="B27" s="89" t="s">
        <v>203</v>
      </c>
      <c r="C27" s="88" t="n">
        <v>4</v>
      </c>
      <c r="D27" s="96" t="s">
        <v>172</v>
      </c>
      <c r="E27" s="91" t="n">
        <v>32.73</v>
      </c>
      <c r="F27" s="91" t="n">
        <f aca="false">(C27*E27)</f>
        <v>130.92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customFormat="false" ht="22.35" hidden="false" customHeight="false" outlineLevel="0" collapsed="false">
      <c r="A28" s="92" t="n">
        <v>3</v>
      </c>
      <c r="B28" s="89" t="s">
        <v>204</v>
      </c>
      <c r="C28" s="88" t="n">
        <v>4</v>
      </c>
      <c r="D28" s="96" t="s">
        <v>176</v>
      </c>
      <c r="E28" s="91" t="n">
        <v>51.3</v>
      </c>
      <c r="F28" s="91" t="n">
        <f aca="false">(C28*E28)</f>
        <v>205.2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customFormat="false" ht="14.25" hidden="false" customHeight="false" outlineLevel="0" collapsed="false">
      <c r="A29" s="92" t="n">
        <v>4</v>
      </c>
      <c r="B29" s="89" t="s">
        <v>195</v>
      </c>
      <c r="C29" s="88" t="n">
        <v>4</v>
      </c>
      <c r="D29" s="96" t="s">
        <v>176</v>
      </c>
      <c r="E29" s="91" t="n">
        <v>17.94</v>
      </c>
      <c r="F29" s="91" t="n">
        <f aca="false">(C29*E29)</f>
        <v>71.76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customFormat="false" ht="14.25" hidden="false" customHeight="false" outlineLevel="0" collapsed="false">
      <c r="A30" s="92" t="n">
        <v>5</v>
      </c>
      <c r="B30" s="89" t="s">
        <v>196</v>
      </c>
      <c r="C30" s="88" t="n">
        <v>2</v>
      </c>
      <c r="D30" s="96" t="s">
        <v>172</v>
      </c>
      <c r="E30" s="91" t="n">
        <v>58.99</v>
      </c>
      <c r="F30" s="91" t="n">
        <f aca="false">(C30*E30)</f>
        <v>117.98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customFormat="false" ht="14.25" hidden="false" customHeight="false" outlineLevel="0" collapsed="false">
      <c r="A31" s="92" t="n">
        <v>6</v>
      </c>
      <c r="B31" s="89" t="s">
        <v>197</v>
      </c>
      <c r="C31" s="88" t="n">
        <v>2</v>
      </c>
      <c r="D31" s="96" t="s">
        <v>172</v>
      </c>
      <c r="E31" s="91" t="n">
        <v>13.23</v>
      </c>
      <c r="F31" s="91" t="n">
        <f aca="false">(C31*E31)</f>
        <v>26.46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customFormat="false" ht="13.5" hidden="false" customHeight="true" outlineLevel="0" collapsed="false">
      <c r="A32" s="93" t="s">
        <v>201</v>
      </c>
      <c r="B32" s="93"/>
      <c r="C32" s="93"/>
      <c r="D32" s="93"/>
      <c r="E32" s="93"/>
      <c r="F32" s="94" t="n">
        <f aca="false">SUM(F26:F31)</f>
        <v>958.32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customFormat="false" ht="13.5" hidden="false" customHeight="true" outlineLevel="0" collapsed="false">
      <c r="A33" s="97" t="s">
        <v>177</v>
      </c>
      <c r="B33" s="97"/>
      <c r="C33" s="97"/>
      <c r="D33" s="97"/>
      <c r="E33" s="97"/>
      <c r="F33" s="94" t="n">
        <f aca="false">ROUND((F32/11),2)</f>
        <v>87.12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1:F1"/>
    <mergeCell ref="A3:F3"/>
    <mergeCell ref="A4:F4"/>
    <mergeCell ref="A12:E12"/>
    <mergeCell ref="A13:E13"/>
    <mergeCell ref="A14:F14"/>
    <mergeCell ref="A22:E22"/>
    <mergeCell ref="A23:E23"/>
    <mergeCell ref="A24:F24"/>
    <mergeCell ref="A32:E32"/>
    <mergeCell ref="A33:E33"/>
  </mergeCells>
  <printOptions headings="false" gridLines="false" gridLinesSet="true" horizontalCentered="false" verticalCentered="false"/>
  <pageMargins left="0.315277777777778" right="0.315277777777778" top="0.315277777777778" bottom="0.315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2023-05-30T10:38:00Z</dcterms:created>
  <dc:creator/>
  <dc:description/>
  <dc:language>pt-BR</dc:language>
  <cp:lastModifiedBy/>
  <cp:lastPrinted>2025-02-28T11:29:18Z</cp:lastPrinted>
  <dcterms:modified xsi:type="dcterms:W3CDTF">2025-04-02T15:29:24Z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0E0CAC84A6E047F1AE0E82E6EBC78D87</vt:lpwstr>
  </property>
  <property fmtid="{D5CDD505-2E9C-101B-9397-08002B2CF9AE}" pid="3" name="KSOProductBuildVer">
    <vt:lpwstr>1046-12.2.0.13431</vt:lpwstr>
  </property>
</Properties>
</file>