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30"/>
  </bookViews>
  <sheets>
    <sheet name="QUADRO RESUMO" sheetId="1" r:id="rId1"/>
    <sheet name="COZINHEIRO 44H (PICOS)" sheetId="2" r:id="rId2"/>
    <sheet name="AUX. DE COZINHA 44H (PICOS)" sheetId="3" r:id="rId3"/>
    <sheet name="EPIS" sheetId="9" r:id="rId4"/>
    <sheet name="UNIFORMES" sheetId="10" r:id="rId5"/>
  </sheets>
  <definedNames>
    <definedName name="_xlnm.Print_Area" localSheetId="3">EPIS!$A$1:$F$46</definedName>
  </definedNames>
  <calcPr calcId="144525"/>
</workbook>
</file>

<file path=xl/comments1.xml><?xml version="1.0" encoding="utf-8"?>
<comments xmlns="http://schemas.openxmlformats.org/spreadsheetml/2006/main">
  <authors>
    <author>Profº Walter S. Gouvêa</author>
  </authors>
  <commentList>
    <comment ref="J42" authorId="0">
      <text>
        <r>
          <rPr>
            <b/>
            <sz val="9"/>
            <rFont val="Segoe UI"/>
            <charset val="134"/>
          </rPr>
          <t xml:space="preserve">Profº Walter S. Gouvêa:
</t>
        </r>
        <r>
          <rPr>
            <sz val="9"/>
            <rFont val="Segoe UI"/>
            <charset val="134"/>
          </rPr>
          <t>(COMPENSADO S/ OS 11% DA RETENÇÃO SOBRE O VALOR BRUTO DA FATURA)</t>
        </r>
      </text>
    </comment>
    <comment ref="J43" authorId="0">
      <text>
        <r>
          <rPr>
            <b/>
            <sz val="9"/>
            <rFont val="Segoe UI"/>
            <charset val="134"/>
          </rPr>
          <t xml:space="preserve">Profº Walter S. Gouvêa
</t>
        </r>
        <r>
          <rPr>
            <sz val="9"/>
            <rFont val="Segoe UI"/>
            <charset val="134"/>
          </rPr>
          <t xml:space="preserve">
VALE TRANSPORTE - CONTRIBUIÇÃO DO EMPREGADO:  6% CALCULADO SOBRE O PISO SALARIAL (NÃO SOBRE A REMUNERAÇÃO)
</t>
        </r>
      </text>
    </comment>
    <comment ref="J44" authorId="0">
      <text>
        <r>
          <rPr>
            <b/>
            <sz val="9"/>
            <rFont val="Segoe UI"/>
            <charset val="134"/>
          </rPr>
          <t xml:space="preserve">Profº Walter S. Gouvêa:
</t>
        </r>
        <r>
          <rPr>
            <sz val="9"/>
            <rFont val="Segoe UI"/>
            <charset val="134"/>
          </rPr>
          <t>(COMPENSADO S/ OS 11% DA RETENÇÃO SOBRE O VALOR BRUTO DA FATURA)</t>
        </r>
      </text>
    </comment>
    <comment ref="J45" authorId="0">
      <text>
        <r>
          <rPr>
            <b/>
            <sz val="9"/>
            <rFont val="Segoe UI"/>
            <charset val="134"/>
          </rPr>
          <t xml:space="preserve">Profº Walter S. Gouvêa
</t>
        </r>
        <r>
          <rPr>
            <sz val="9"/>
            <rFont val="Segoe UI"/>
            <charset val="134"/>
          </rPr>
          <t xml:space="preserve">
VALE TRANSPORTE - CONTRIBUIÇÃO DO EMPREGADO:  6% CALCULADO SOBRE O PISO SALARIAL (NÃO SOBRE A REMUNERAÇÃO)
</t>
        </r>
      </text>
    </comment>
    <comment ref="J49" authorId="0">
      <text>
        <r>
          <rPr>
            <b/>
            <sz val="9"/>
            <rFont val="Segoe UI"/>
            <charset val="134"/>
          </rPr>
          <t xml:space="preserve">Profº Walter S. Gouvêa:
</t>
        </r>
        <r>
          <rPr>
            <sz val="9"/>
            <rFont val="Segoe UI"/>
            <charset val="134"/>
          </rPr>
          <t>(COMPENSADO S/ OS 11% DA RETENÇÃO SOBRE O VALOR BRUTO DA FATURA)</t>
        </r>
      </text>
    </comment>
    <comment ref="J51" authorId="0">
      <text>
        <r>
          <rPr>
            <b/>
            <sz val="9"/>
            <rFont val="Segoe UI"/>
            <charset val="134"/>
          </rPr>
          <t xml:space="preserve">Profº Walter S. Gouvêa:
</t>
        </r>
        <r>
          <rPr>
            <sz val="9"/>
            <rFont val="Segoe UI"/>
            <charset val="134"/>
          </rPr>
          <t>(COMPENSADO S/ OS 11% DA RETENÇÃO SOBRE O VALOR BRUTO DA FATURA)</t>
        </r>
      </text>
    </comment>
    <comment ref="J137" authorId="0">
      <text>
        <r>
          <rPr>
            <b/>
            <sz val="9"/>
            <rFont val="Segoe UI"/>
            <charset val="134"/>
          </rPr>
          <t xml:space="preserve">Profº Walter S. Gouvêa
</t>
        </r>
        <r>
          <rPr>
            <sz val="9"/>
            <rFont val="Segoe UI"/>
            <charset val="134"/>
          </rPr>
          <t xml:space="preserve">
VALE TRANSPORTE - CONTRIBUIÇÃO DO EMPREGADO:  6% CALCULADO SOBRE O PISO SALARIAL (NÃO SOBRE A REMUNERAÇÃO)
</t>
        </r>
      </text>
    </comment>
  </commentList>
</comments>
</file>

<file path=xl/comments2.xml><?xml version="1.0" encoding="utf-8"?>
<comments xmlns="http://schemas.openxmlformats.org/spreadsheetml/2006/main">
  <authors>
    <author>Profº Walter S. Gouvêa</author>
  </authors>
  <commentList>
    <comment ref="J40" authorId="0">
      <text>
        <r>
          <rPr>
            <b/>
            <sz val="9"/>
            <rFont val="Segoe UI"/>
            <charset val="134"/>
          </rPr>
          <t xml:space="preserve">Profº Walter S. Gouvêa:
</t>
        </r>
        <r>
          <rPr>
            <sz val="9"/>
            <rFont val="Segoe UI"/>
            <charset val="134"/>
          </rPr>
          <t>(COMPENSADO S/ OS 11% DA RETENÇÃO SOBRE O VALOR BRUTO DA FATURA)</t>
        </r>
      </text>
    </comment>
    <comment ref="J41" authorId="0">
      <text>
        <r>
          <rPr>
            <b/>
            <sz val="9"/>
            <rFont val="Segoe UI"/>
            <charset val="134"/>
          </rPr>
          <t xml:space="preserve">Profº Walter S. Gouvêa
</t>
        </r>
        <r>
          <rPr>
            <sz val="9"/>
            <rFont val="Segoe UI"/>
            <charset val="134"/>
          </rPr>
          <t xml:space="preserve">
VALE TRANSPORTE - CONTRIBUIÇÃO DO EMPREGADO:  6% CALCULADO SOBRE O PISO SALARIAL (NÃO SOBRE A REMUNERAÇÃO)
</t>
        </r>
      </text>
    </comment>
    <comment ref="J42" authorId="0">
      <text>
        <r>
          <rPr>
            <b/>
            <sz val="9"/>
            <rFont val="Segoe UI"/>
            <charset val="134"/>
          </rPr>
          <t xml:space="preserve">Profº Walter S. Gouvêa:
</t>
        </r>
        <r>
          <rPr>
            <sz val="9"/>
            <rFont val="Segoe UI"/>
            <charset val="134"/>
          </rPr>
          <t>(COMPENSADO S/ OS 11% DA RETENÇÃO SOBRE O VALOR BRUTO DA FATURA)</t>
        </r>
      </text>
    </comment>
    <comment ref="J43" authorId="0">
      <text>
        <r>
          <rPr>
            <b/>
            <sz val="9"/>
            <rFont val="Segoe UI"/>
            <charset val="134"/>
          </rPr>
          <t xml:space="preserve">Profº Walter S. Gouvêa
</t>
        </r>
        <r>
          <rPr>
            <sz val="9"/>
            <rFont val="Segoe UI"/>
            <charset val="134"/>
          </rPr>
          <t xml:space="preserve">
VALE TRANSPORTE - CONTRIBUIÇÃO DO EMPREGADO:  6% CALCULADO SOBRE O PISO SALARIAL (NÃO SOBRE A REMUNERAÇÃO)
</t>
        </r>
      </text>
    </comment>
    <comment ref="J47" authorId="0">
      <text>
        <r>
          <rPr>
            <b/>
            <sz val="9"/>
            <rFont val="Segoe UI"/>
            <charset val="134"/>
          </rPr>
          <t xml:space="preserve">Profº Walter S. Gouvêa:
</t>
        </r>
        <r>
          <rPr>
            <sz val="9"/>
            <rFont val="Segoe UI"/>
            <charset val="134"/>
          </rPr>
          <t>(COMPENSADO S/ OS 11% DA RETENÇÃO SOBRE O VALOR BRUTO DA FATURA)</t>
        </r>
      </text>
    </comment>
    <comment ref="J49" authorId="0">
      <text>
        <r>
          <rPr>
            <b/>
            <sz val="9"/>
            <rFont val="Segoe UI"/>
            <charset val="134"/>
          </rPr>
          <t xml:space="preserve">Profº Walter S. Gouvêa:
</t>
        </r>
        <r>
          <rPr>
            <sz val="9"/>
            <rFont val="Segoe UI"/>
            <charset val="134"/>
          </rPr>
          <t>(COMPENSADO S/ OS 11% DA RETENÇÃO SOBRE O VALOR BRUTO DA FATURA)</t>
        </r>
      </text>
    </comment>
    <comment ref="J135" authorId="0">
      <text>
        <r>
          <rPr>
            <b/>
            <sz val="9"/>
            <rFont val="Segoe UI"/>
            <charset val="134"/>
          </rPr>
          <t xml:space="preserve">Profº Walter S. Gouvêa
</t>
        </r>
        <r>
          <rPr>
            <sz val="9"/>
            <rFont val="Segoe UI"/>
            <charset val="134"/>
          </rPr>
          <t xml:space="preserve">
VALE TRANSPORTE - CONTRIBUIÇÃO DO EMPREGADO:  6% CALCULADO SOBRE O PISO SALARIAL (NÃO SOBRE A REMUNERAÇÃO)
</t>
        </r>
      </text>
    </comment>
  </commentList>
</comments>
</file>

<file path=xl/sharedStrings.xml><?xml version="1.0" encoding="utf-8"?>
<sst xmlns="http://schemas.openxmlformats.org/spreadsheetml/2006/main" count="722" uniqueCount="253">
  <si>
    <t>QUADRO RESUMO</t>
  </si>
  <si>
    <t>GRUPO 01 - CSHNB / PICOS-PI</t>
  </si>
  <si>
    <t>ITEM</t>
  </si>
  <si>
    <t>CARGO</t>
  </si>
  <si>
    <t>CBO</t>
  </si>
  <si>
    <t>UNIDADE DE FORNECIMENTO</t>
  </si>
  <si>
    <t>QT. TOTAL</t>
  </si>
  <si>
    <t>VALOR UNITÁRIO MENSAL</t>
  </si>
  <si>
    <t>VALOR UNITÁRIO ANUAL</t>
  </si>
  <si>
    <t>VALOR TOTAL  ANUAL</t>
  </si>
  <si>
    <t>COZINHEIRO 44H (20% INSALUBRIDADE) *</t>
  </si>
  <si>
    <t>POSTO</t>
  </si>
  <si>
    <t>AUXILIAR DE COZINHA 44H (20% INSALUBRIDADE) *</t>
  </si>
  <si>
    <t>VALOR TOTAL DO GRUPO 01</t>
  </si>
  <si>
    <t>GRUPO 02 - CAFS / FLORIANO-PI</t>
  </si>
  <si>
    <t>ALMOXARIFE 44H</t>
  </si>
  <si>
    <t>AUXILIAR DE ALMOXARIFE 44H</t>
  </si>
  <si>
    <t>VALOR TOTAL DO GRUPO 02</t>
  </si>
  <si>
    <t>GRUPO 03 - CPCE / BOM JESUS-PI</t>
  </si>
  <si>
    <t>VALOR TOTAL DO GRUPO 03</t>
  </si>
  <si>
    <t>VALOR GLOBAL</t>
  </si>
  <si>
    <t xml:space="preserve"> OBSERVAÇÃO: * Segundo o MTE a caracterização e classificação da insalubridade e da periculosidade, devem ser feitas através de perícia do Médico ou Engenheiro do Trabalho. (Art. 195 CLT).</t>
  </si>
  <si>
    <t>PLANILHAS DO GRUPO 01 - CSHNB / PICOS-PI</t>
  </si>
  <si>
    <t>Categoria profissional: COZINHEIRO - 44 HORAS (20% INSALUBRIDADE)</t>
  </si>
  <si>
    <t>EXEQUIBILIDADE</t>
  </si>
  <si>
    <t>Nº do Processo</t>
  </si>
  <si>
    <t>23111.019193/2023-17</t>
  </si>
  <si>
    <t>Discriminação dos Serviços</t>
  </si>
  <si>
    <t>A</t>
  </si>
  <si>
    <t>Data de apresentação da proposta</t>
  </si>
  <si>
    <t>ETAPA I</t>
  </si>
  <si>
    <t>B</t>
  </si>
  <si>
    <t>Município</t>
  </si>
  <si>
    <t>PICOS-PI</t>
  </si>
  <si>
    <t>CUSTOS OBRIGATÓRIOS (C.O.)</t>
  </si>
  <si>
    <t>C</t>
  </si>
  <si>
    <t>Ano do Acordo, Convenção ou Dissídio Coletivo</t>
  </si>
  <si>
    <t>PI000066/2023</t>
  </si>
  <si>
    <t>TOTAL ETAPA I</t>
  </si>
  <si>
    <t>D</t>
  </si>
  <si>
    <t>Nº de meses de execução contratual</t>
  </si>
  <si>
    <t>ETAPA II</t>
  </si>
  <si>
    <t>Identificação do Serviço</t>
  </si>
  <si>
    <t>RETENÇÕES, DEDUÇÕES E AMORTIZAÇÕES</t>
  </si>
  <si>
    <t>Tipo de Serviço</t>
  </si>
  <si>
    <t>Unidade de Medida</t>
  </si>
  <si>
    <t>Quantidade estimada a contratar (em função da unidade de medida)</t>
  </si>
  <si>
    <t xml:space="preserve">INSS </t>
  </si>
  <si>
    <t>COZINHEIRO</t>
  </si>
  <si>
    <t>VALE ALIMENTAÇÃO</t>
  </si>
  <si>
    <t>Dados para composição dos custos referentes à mão-de-obra</t>
  </si>
  <si>
    <t xml:space="preserve">INSUMOS </t>
  </si>
  <si>
    <t>Tipo de serviço (mesmo serviço com características distintas)</t>
  </si>
  <si>
    <t>Vale transporte</t>
  </si>
  <si>
    <t>Classificação Brasileira de Ocupações (CBO)</t>
  </si>
  <si>
    <t>5132-05</t>
  </si>
  <si>
    <t>TOTAL DAS DEDUÇÕES</t>
  </si>
  <si>
    <t>Salário Nominativo da Categoria Profissional</t>
  </si>
  <si>
    <t>VALOR TOTAL EMPREG.</t>
  </si>
  <si>
    <t>Categoria profissional (vinculada à execução contratual)</t>
  </si>
  <si>
    <t>SINDICATO DAS EMPRESAS DE ASSEIO E CONSERVACAO DO ESTADO DO PIAUI</t>
  </si>
  <si>
    <t>VALOR INCIDÊNCIA 11% INSS</t>
  </si>
  <si>
    <t>Data base da categoria (dia/mês/ano)</t>
  </si>
  <si>
    <t>1º janeiro de 2023</t>
  </si>
  <si>
    <t>Total</t>
  </si>
  <si>
    <t xml:space="preserve">IRPJ </t>
  </si>
  <si>
    <t>MÓDULO 1 - COMPOSIÇÃO DA REMUNERAÇÃO</t>
  </si>
  <si>
    <t>IN 1234/12 - CÓD. 6147: 1,2%</t>
  </si>
  <si>
    <t>COMPOSIÇÃO DA REMUNERAÇÃO</t>
  </si>
  <si>
    <t>%</t>
  </si>
  <si>
    <t>VALOR (R$)</t>
  </si>
  <si>
    <t>IN 1234/12 - 6170: 4,8%</t>
  </si>
  <si>
    <t>Salário Base</t>
  </si>
  <si>
    <t>VALOR TOTAL EMPREG. (1,2%)</t>
  </si>
  <si>
    <t>Adicional Periculosidade</t>
  </si>
  <si>
    <r>
      <rPr>
        <b/>
        <sz val="12"/>
        <rFont val="Calibri"/>
        <charset val="134"/>
        <scheme val="minor"/>
      </rPr>
      <t xml:space="preserve">Total </t>
    </r>
    <r>
      <rPr>
        <b/>
        <sz val="12"/>
        <color rgb="FFFF0000"/>
        <rFont val="Calibri"/>
        <charset val="134"/>
        <scheme val="minor"/>
      </rPr>
      <t>(1,2%)</t>
    </r>
  </si>
  <si>
    <t>Adicional Insalubridade</t>
  </si>
  <si>
    <t>CSLL</t>
  </si>
  <si>
    <t>Adicional Noturno</t>
  </si>
  <si>
    <t>E</t>
  </si>
  <si>
    <t>Adicional de Hora Noturna Reduzida</t>
  </si>
  <si>
    <t>F</t>
  </si>
  <si>
    <t>Outros (especificar)</t>
  </si>
  <si>
    <t>COFINS</t>
  </si>
  <si>
    <t>TOTAL DO MÓDULO 1</t>
  </si>
  <si>
    <t>MÓDULO 2 – ENCARGOS E BENEFÍCIOS ANUAIS, MENSAIS E DIÁRIOS</t>
  </si>
  <si>
    <t>PIS/PASEP</t>
  </si>
  <si>
    <t>Submódulo 2.1 - 13º Salário, Férias e Adicional de Férias</t>
  </si>
  <si>
    <t>13 (Décimo-terceiro) salário</t>
  </si>
  <si>
    <t>Férias e Abono de Férias</t>
  </si>
  <si>
    <t>ISSQN ( 2% a 5%) vide planilha</t>
  </si>
  <si>
    <t>TOTAL SUBMÓDULO 2.1</t>
  </si>
  <si>
    <r>
      <rPr>
        <b/>
        <sz val="10"/>
        <color theme="1"/>
        <rFont val="Arial"/>
        <charset val="134"/>
      </rPr>
      <t xml:space="preserve">BASE DE CÁLCULO PARA O SUBMÓDULO 2.2 </t>
    </r>
    <r>
      <rPr>
        <sz val="10"/>
        <color theme="1"/>
        <rFont val="Arial"/>
        <charset val="134"/>
      </rPr>
      <t>(MÓDULO 1 + SUBMÓDULO 2.1)</t>
    </r>
  </si>
  <si>
    <t>MÓDULO 1</t>
  </si>
  <si>
    <t>SUBMÓDULO 2.1</t>
  </si>
  <si>
    <t>TOTAL - ETAPA II</t>
  </si>
  <si>
    <t>TOTAL</t>
  </si>
  <si>
    <t>Submódulo 2.2 - GPS, FGTS e Outras Contribuições</t>
  </si>
  <si>
    <r>
      <rPr>
        <b/>
        <sz val="12"/>
        <color rgb="FF0033CC"/>
        <rFont val="Calibri"/>
        <charset val="134"/>
        <scheme val="minor"/>
      </rPr>
      <t>ETAPA I + ETAPA II (</t>
    </r>
    <r>
      <rPr>
        <b/>
        <sz val="12"/>
        <color rgb="FFFF0000"/>
        <rFont val="Calibri"/>
        <charset val="134"/>
        <scheme val="minor"/>
      </rPr>
      <t>TOTAL "E1E2"</t>
    </r>
    <r>
      <rPr>
        <b/>
        <sz val="12"/>
        <color rgb="FF0033CC"/>
        <rFont val="Calibri"/>
        <charset val="134"/>
        <scheme val="minor"/>
      </rPr>
      <t>)</t>
    </r>
  </si>
  <si>
    <t>INSS</t>
  </si>
  <si>
    <t>RETENÇÃO 11% - IN 2110/22</t>
  </si>
  <si>
    <t>TOTAL: CUSTOS OBRIGATÓRIOS + RETENÇÕES</t>
  </si>
  <si>
    <t>Salário Educação</t>
  </si>
  <si>
    <t>SAT (Seguro Acidente de Trabalho)</t>
  </si>
  <si>
    <t>SESC ou SESI</t>
  </si>
  <si>
    <t>SENAI - SENAC</t>
  </si>
  <si>
    <t>SEBRAE</t>
  </si>
  <si>
    <t>G</t>
  </si>
  <si>
    <t>INCRA</t>
  </si>
  <si>
    <t>H</t>
  </si>
  <si>
    <t>FGTS</t>
  </si>
  <si>
    <t xml:space="preserve">ETAPA III </t>
  </si>
  <si>
    <t>TOTAL SUBMÓDULO 2.2</t>
  </si>
  <si>
    <t>DEMONSTRAÇÃO DA EXEQUIBILIDADE</t>
  </si>
  <si>
    <t>Nº DE POSTOS DO CONTRATO</t>
  </si>
  <si>
    <t>Submódulo 2.3 - Benefícios Mensais e Diários</t>
  </si>
  <si>
    <r>
      <rPr>
        <b/>
        <sz val="12"/>
        <rFont val="Calibri"/>
        <charset val="134"/>
        <scheme val="minor"/>
      </rPr>
      <t>TOTAL POR POSTO "</t>
    </r>
    <r>
      <rPr>
        <b/>
        <sz val="12"/>
        <color rgb="FFFF0000"/>
        <rFont val="Calibri"/>
        <charset val="134"/>
        <scheme val="minor"/>
      </rPr>
      <t>E1E2</t>
    </r>
    <r>
      <rPr>
        <b/>
        <sz val="12"/>
        <rFont val="Calibri"/>
        <charset val="134"/>
        <scheme val="minor"/>
      </rPr>
      <t xml:space="preserve">": </t>
    </r>
    <r>
      <rPr>
        <i/>
        <sz val="12"/>
        <color rgb="FFFF0000"/>
        <rFont val="Calibri"/>
        <charset val="134"/>
        <scheme val="minor"/>
      </rPr>
      <t>(CUSTO HOMEM/MÊS) -</t>
    </r>
    <r>
      <rPr>
        <b/>
        <sz val="12"/>
        <rFont val="Calibri"/>
        <charset val="134"/>
        <scheme val="minor"/>
      </rPr>
      <t xml:space="preserve"> </t>
    </r>
    <r>
      <rPr>
        <i/>
        <sz val="12"/>
        <color rgb="FFFF0000"/>
        <rFont val="Calibri"/>
        <charset val="134"/>
        <scheme val="minor"/>
      </rPr>
      <t>(C.O. + RETENÇÕES)</t>
    </r>
  </si>
  <si>
    <t>Transporte</t>
  </si>
  <si>
    <t>Auxílio-Refeição/Alimentação</t>
  </si>
  <si>
    <t>-</t>
  </si>
  <si>
    <t>Assistência Médica e Familiar</t>
  </si>
  <si>
    <t>VALOR MENSAL DO CONTRATO</t>
  </si>
  <si>
    <t>Seguro de vida</t>
  </si>
  <si>
    <r>
      <rPr>
        <b/>
        <sz val="12"/>
        <rFont val="Calibri"/>
        <charset val="134"/>
        <scheme val="minor"/>
      </rPr>
      <t>TOTAL MENSAL "</t>
    </r>
    <r>
      <rPr>
        <b/>
        <sz val="12"/>
        <color rgb="FFFF0000"/>
        <rFont val="Calibri"/>
        <charset val="134"/>
        <scheme val="minor"/>
      </rPr>
      <t>E1+E2</t>
    </r>
    <r>
      <rPr>
        <b/>
        <sz val="12"/>
        <rFont val="Calibri"/>
        <charset val="134"/>
        <scheme val="minor"/>
      </rPr>
      <t>"</t>
    </r>
  </si>
  <si>
    <t>TOTAL SUBMÓDULO 2.3</t>
  </si>
  <si>
    <t>SALDO DA EXEQUIBILIDADE</t>
  </si>
  <si>
    <t>DEMAIS CUSTOS (MÓDULO 3, EXCETO ALÍNEA "E"; MÓDULO 4; MÓDULO 5; CUSTOS INDIRETOS E LUCRO)</t>
  </si>
  <si>
    <t>QUADRO-RESUMO DO MÓDULO 2 - ENCARGOS, BENEFÍCIOS ANUAIS, MENSAIS E DIÁRIOS</t>
  </si>
  <si>
    <t>SALDO FINAL</t>
  </si>
  <si>
    <t>Módulo 2 - Encargos, Benefícios Anuais, Mensais e Diários</t>
  </si>
  <si>
    <t>SALDO DE EXEQUIBILIDADE ANUAL POR EMPREGADO</t>
  </si>
  <si>
    <t>2.1</t>
  </si>
  <si>
    <t>13º Salário, Férias e Adicional de Férias</t>
  </si>
  <si>
    <t>SALDO DE EXEQUIBILIDADE ANUAL TOTAL</t>
  </si>
  <si>
    <t>2.2</t>
  </si>
  <si>
    <t>GPS, FGTS e Outras Contribuições</t>
  </si>
  <si>
    <r>
      <rPr>
        <b/>
        <sz val="12"/>
        <rFont val="Calibri"/>
        <charset val="134"/>
        <scheme val="minor"/>
      </rPr>
      <t>O "</t>
    </r>
    <r>
      <rPr>
        <b/>
        <sz val="12"/>
        <color rgb="FFFF0000"/>
        <rFont val="Calibri"/>
        <charset val="134"/>
        <scheme val="minor"/>
      </rPr>
      <t>SALDO DA EXEQUIBILIDADE</t>
    </r>
    <r>
      <rPr>
        <b/>
        <sz val="12"/>
        <rFont val="Calibri"/>
        <charset val="134"/>
        <scheme val="minor"/>
      </rPr>
      <t xml:space="preserve">" REPRESENTA O VALOR RESTANTE DA PLANILHA QUE NÃO FOI CONTABILIZADO PELOS CUSTOS OBRIGATÓRIOS (ETAPA I) E PELAS RETENÇÕES TRIBUTÁRIAS (ETAPA II). O LICITANTE TERÁ QUE  COMPROVAR QUE O "SALDO DA EXEQUIBILIDADE" SERÁ </t>
    </r>
    <r>
      <rPr>
        <b/>
        <sz val="12"/>
        <color rgb="FFFF0000"/>
        <rFont val="Calibri"/>
        <charset val="134"/>
        <scheme val="minor"/>
      </rPr>
      <t>SUFICIENTE PARA SUPRIR OS DEMAIS CUSTOS</t>
    </r>
    <r>
      <rPr>
        <b/>
        <sz val="12"/>
        <rFont val="Calibri"/>
        <charset val="134"/>
        <scheme val="minor"/>
      </rPr>
      <t>.</t>
    </r>
  </si>
  <si>
    <t>2.3</t>
  </si>
  <si>
    <t>Benefícios Mensais e Diários</t>
  </si>
  <si>
    <t>TOTAL DO MÓDULO 2</t>
  </si>
  <si>
    <r>
      <rPr>
        <b/>
        <sz val="10"/>
        <color theme="1"/>
        <rFont val="Arial"/>
        <charset val="134"/>
      </rPr>
      <t xml:space="preserve">BASE DE CÁLCULO PARA O MÓDULO 3 </t>
    </r>
    <r>
      <rPr>
        <sz val="10"/>
        <color theme="1"/>
        <rFont val="Arial"/>
        <charset val="134"/>
      </rPr>
      <t>(MÓDULO 1 + MÓDULO 2)</t>
    </r>
  </si>
  <si>
    <t>MÓDULO 2</t>
  </si>
  <si>
    <t>MÓDULO 3 – PROVISÃO PARA RESCISÃO</t>
  </si>
  <si>
    <t>PROVISÃO PARA RESCISÃO</t>
  </si>
  <si>
    <t>Aviso Prévio Indenizado</t>
  </si>
  <si>
    <t>Incidência do FGTS sobre Aviso Prévio Indenizado</t>
  </si>
  <si>
    <t>Aviso Prévio Trabalhado</t>
  </si>
  <si>
    <t>Incidência dos encargos do submódulo 2.2 sobre Aviso Prévio Trabalhado</t>
  </si>
  <si>
    <t>Multa do FGTS sobre o Aviso Prévio Indenizado e sobre o Aviso Prévio Trabalhado</t>
  </si>
  <si>
    <t>TOTAL DO MÓDULO 3</t>
  </si>
  <si>
    <r>
      <rPr>
        <b/>
        <sz val="10"/>
        <color theme="1"/>
        <rFont val="Arial"/>
        <charset val="134"/>
      </rPr>
      <t xml:space="preserve">BASE DE CÁLCULO PARA O MÓDULO 4 </t>
    </r>
    <r>
      <rPr>
        <sz val="10"/>
        <color theme="1"/>
        <rFont val="Arial"/>
        <charset val="134"/>
      </rPr>
      <t>(MÓDULO 1 + MÓDULO 2 + MÓDULO 3)</t>
    </r>
  </si>
  <si>
    <t>MÓDULO 3</t>
  </si>
  <si>
    <t>MÓDULO 4 – CUSTO DE REPOSIÇÃO DO PROFISSIONAL AUSENTE</t>
  </si>
  <si>
    <t>Submódulo 4.1 - Ausências Legais</t>
  </si>
  <si>
    <t>Substituto na cobertura de Férias</t>
  </si>
  <si>
    <t>Substituto na cobertura de Ausências Legais</t>
  </si>
  <si>
    <t>Substituto na cobertura de Licença Paternidade</t>
  </si>
  <si>
    <t>Substituto na cobertura de Ausência por Acidente de Trabalho</t>
  </si>
  <si>
    <t>Substituto na cobertura de Afastamento Maternidade</t>
  </si>
  <si>
    <t>Substituto na cobertura de outras ausências</t>
  </si>
  <si>
    <t>TOTAL SUBMÓDULO 4.1</t>
  </si>
  <si>
    <t>Submódulo 4.2 - Intrajornada</t>
  </si>
  <si>
    <t>Intervalo para Repouso ou Alimentação</t>
  </si>
  <si>
    <t>TOTAL SUBMÓDULO 4.2</t>
  </si>
  <si>
    <t>QUADRO-RESUMO DO MÓDULO 4 - CUSTO DE REPOSIÇÃO DO PROFISSIONAL AUSENTE</t>
  </si>
  <si>
    <t>Módulo 4 - Custo de Reposição do Profissional Ausente</t>
  </si>
  <si>
    <t>4.1</t>
  </si>
  <si>
    <t>Ausências Legais</t>
  </si>
  <si>
    <t>4.2</t>
  </si>
  <si>
    <t>Intrajornada</t>
  </si>
  <si>
    <t>TOTAL DO MÓDULO 4</t>
  </si>
  <si>
    <t>MÓDULO 5 – INSUMOS DIVERSOS</t>
  </si>
  <si>
    <t>INSUMOS DIVERSOS</t>
  </si>
  <si>
    <t>Materiais</t>
  </si>
  <si>
    <t>EPIs</t>
  </si>
  <si>
    <t>Uniformes</t>
  </si>
  <si>
    <t>Equipamentos / Ferramentas</t>
  </si>
  <si>
    <t>TOTAL DO MÓDULO 5</t>
  </si>
  <si>
    <r>
      <rPr>
        <b/>
        <sz val="10"/>
        <color theme="1"/>
        <rFont val="Arial"/>
        <charset val="134"/>
      </rPr>
      <t xml:space="preserve">BASE DE CÁLCULO PARA O MÓDULO 6 </t>
    </r>
    <r>
      <rPr>
        <sz val="10"/>
        <color theme="1"/>
        <rFont val="Arial"/>
        <charset val="134"/>
      </rPr>
      <t>(MÓDULO 1 + MÓDULO 2 + MÓDULO 3 + MÓDULO 4 + MÓDULO 5)</t>
    </r>
  </si>
  <si>
    <t>MÓDULO 4</t>
  </si>
  <si>
    <t>MÓDULO 5</t>
  </si>
  <si>
    <t>MÓDULO 6 – CUSTOS INDIRETOS, TRIBUTOS E LUCRO</t>
  </si>
  <si>
    <t>CUSTOS INDIRETOS, TRIBUTOS E LUCRO</t>
  </si>
  <si>
    <t>Custos Indiretos</t>
  </si>
  <si>
    <t>Lucro</t>
  </si>
  <si>
    <t>TRIBUTOS</t>
  </si>
  <si>
    <t>C.1</t>
  </si>
  <si>
    <t>PIS</t>
  </si>
  <si>
    <t>C.2</t>
  </si>
  <si>
    <t>C.3</t>
  </si>
  <si>
    <t>ISS</t>
  </si>
  <si>
    <t>TOTAL DO MÓDULO 6</t>
  </si>
  <si>
    <t>a)</t>
  </si>
  <si>
    <t>Tributos % = To = .............................................................</t>
  </si>
  <si>
    <t>b)</t>
  </si>
  <si>
    <t>(Total dos Módulos 1, 2, 3, 4 e 5+ Custos indiretos + lucro)= Po = ...................................</t>
  </si>
  <si>
    <t>c)</t>
  </si>
  <si>
    <t>Po / (1 - To) = P1 = ..............................................................................</t>
  </si>
  <si>
    <t>Valor dos Tributos = P1 - Po</t>
  </si>
  <si>
    <t>QUADRO RESUMO DO CUSTO POR EMPREGADO</t>
  </si>
  <si>
    <t>Mão-de-Obra vinculada à execução contratual (valor por empregado)</t>
  </si>
  <si>
    <t>Subtotal (A + B + C + D + E)</t>
  </si>
  <si>
    <t>PREÇO TOTAL POR EMPREGADO</t>
  </si>
  <si>
    <t>Categoria profissional: AUXILIAR DE COZINHA - 44 HORAS (20% INSALUBRIDADE)</t>
  </si>
  <si>
    <t>AUX. DE COZINHA</t>
  </si>
  <si>
    <t>AUXILIAR DE COZINHA</t>
  </si>
  <si>
    <t>5135-05</t>
  </si>
  <si>
    <t>EQUIPAMENTOS DE PROTEÇÃO INDIVIDUAL</t>
  </si>
  <si>
    <t>TABELA 01</t>
  </si>
  <si>
    <t xml:space="preserve">EPIs (ALMOXARIFE E AUXILIAR DE ALMOXARIFADO 44H) (Por empregado) </t>
  </si>
  <si>
    <t>DESCRIÇÃO</t>
  </si>
  <si>
    <t>UNIDADE</t>
  </si>
  <si>
    <t>QUANTIDADE
(ANUAL)</t>
  </si>
  <si>
    <t>VALOR UNITÁRIO</t>
  </si>
  <si>
    <t>VALOR TOTAL</t>
  </si>
  <si>
    <t>Avental de napa Dim: altura - 1,20m; largura – 85cm.</t>
  </si>
  <si>
    <t>Botas de PVC cano longo</t>
  </si>
  <si>
    <t>PAR</t>
  </si>
  <si>
    <t>Luva de látex cano curto</t>
  </si>
  <si>
    <t>Máscara descartável (pct c/100)</t>
  </si>
  <si>
    <t>CAIXA</t>
  </si>
  <si>
    <t>Protetor auricular (par)</t>
  </si>
  <si>
    <t>Touca descartável (pacote c/100)</t>
  </si>
  <si>
    <t>TOTAL ANUAL</t>
  </si>
  <si>
    <t>TOTAL MENSAL</t>
  </si>
  <si>
    <t>TABELA 02</t>
  </si>
  <si>
    <t xml:space="preserve">EPIs (COZINHEIRO 44H) (Por empregado) </t>
  </si>
  <si>
    <t>Avental anti-chamas</t>
  </si>
  <si>
    <t>Avental de napa Dim: altura - 1,20m; largura – 85cm</t>
  </si>
  <si>
    <t>Luva descartável de vinil, cano curto (pct c/100)</t>
  </si>
  <si>
    <t>Luva térmica</t>
  </si>
  <si>
    <t>Luvas para altas temperaturas</t>
  </si>
  <si>
    <t>Óculos de segurança</t>
  </si>
  <si>
    <t>Protetor auricular</t>
  </si>
  <si>
    <t>Touca descartável (pct c/ 100)</t>
  </si>
  <si>
    <t>TABELA 03</t>
  </si>
  <si>
    <t xml:space="preserve">EPIs (AUXILIAR DE COZINHA 44H) (Por empregado) </t>
  </si>
  <si>
    <t>Luva descartável vinil, cano curto (caixa c/100)</t>
  </si>
  <si>
    <t>Máscara descartável (pct/100)</t>
  </si>
  <si>
    <t>Touca descartável (pct/100)</t>
  </si>
  <si>
    <t>UNIFORMES</t>
  </si>
  <si>
    <t>TABELA 4</t>
  </si>
  <si>
    <t>UNIFORMES (ALMOXARIFE E AUXILIAR DE ALMOXARIFADO 44H) (Por empregado)</t>
  </si>
  <si>
    <t>Boné ou touca de algodão (bibico) – cor branca</t>
  </si>
  <si>
    <t>Calça – cor branca</t>
  </si>
  <si>
    <t>Camisa - cor branca</t>
  </si>
  <si>
    <t>TOTAL  MENSAL</t>
  </si>
  <si>
    <t>TABELA 5</t>
  </si>
  <si>
    <t>UNIFORMES (COZINHEIRO 44H) (Por empregado)</t>
  </si>
  <si>
    <t>Chapéu de chefe - cor branca</t>
  </si>
  <si>
    <t xml:space="preserve">UNIDADE </t>
  </si>
  <si>
    <t>TABELA 6</t>
  </si>
  <si>
    <t>UNIFORMES (AUXILIAR DE COZINHA 44H) (Por empregado)</t>
  </si>
</sst>
</file>

<file path=xl/styles.xml><?xml version="1.0" encoding="utf-8"?>
<styleSheet xmlns="http://schemas.openxmlformats.org/spreadsheetml/2006/main" xmlns:xr9="http://schemas.microsoft.com/office/spreadsheetml/2016/revision9">
  <numFmts count="17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&quot; &quot;[$R$-416]&quot; &quot;#,##0.00&quot; &quot;;&quot;-&quot;[$R$-416]&quot; &quot;#,##0.00&quot; &quot;;&quot; &quot;[$R$-416]&quot; -&quot;00&quot; &quot;;&quot; &quot;@&quot; &quot;"/>
    <numFmt numFmtId="181" formatCode="&quot; R$ &quot;* #,##0.00\ ;&quot;-R$ &quot;* #,##0.00\ ;&quot; R$ &quot;* \-#\ ;@\ "/>
    <numFmt numFmtId="182" formatCode="[$R$-416]\ #,##0.00;[Red]\-[$R$-416]\ #,##0.00"/>
    <numFmt numFmtId="183" formatCode="&quot;R$&quot;\ #,##0.00_);[Red]\(&quot;R$&quot;\ #,###.00\)"/>
    <numFmt numFmtId="184" formatCode="_-&quot;R$&quot;\ * #,##0.00_-;\-&quot;R$&quot;\ * #,##0.00_-;_-&quot;R$&quot;\ * &quot;-&quot;??_-;_-@"/>
    <numFmt numFmtId="185" formatCode="d/m/yyyy"/>
    <numFmt numFmtId="186" formatCode="0.00_);[Red]\(0.00\)"/>
    <numFmt numFmtId="187" formatCode="0.0000"/>
    <numFmt numFmtId="188" formatCode="0.000%"/>
    <numFmt numFmtId="189" formatCode="0.00000"/>
    <numFmt numFmtId="190" formatCode="0.000000_ "/>
    <numFmt numFmtId="191" formatCode="0.0%"/>
    <numFmt numFmtId="192" formatCode="0.0000000_ "/>
  </numFmts>
  <fonts count="49">
    <font>
      <sz val="11"/>
      <color rgb="FF000000"/>
      <name val="Calibri"/>
      <charset val="134"/>
      <scheme val="minor"/>
    </font>
    <font>
      <b/>
      <sz val="12"/>
      <color rgb="FF000000"/>
      <name val="Arial"/>
      <charset val="134"/>
    </font>
    <font>
      <b/>
      <sz val="10"/>
      <color rgb="FF000000"/>
      <name val="Arial"/>
      <charset val="134"/>
    </font>
    <font>
      <sz val="10"/>
      <color rgb="FF000000"/>
      <name val="Times New Roman"/>
      <charset val="134"/>
    </font>
    <font>
      <sz val="10"/>
      <color rgb="FF000000"/>
      <name val="Arial"/>
      <charset val="134"/>
    </font>
    <font>
      <sz val="10"/>
      <color rgb="FF00000A"/>
      <name val="Arial"/>
      <charset val="134"/>
    </font>
    <font>
      <sz val="11"/>
      <color rgb="FF000000"/>
      <name val="Calibri"/>
      <charset val="134"/>
    </font>
    <font>
      <sz val="10"/>
      <name val="Arial"/>
      <charset val="134"/>
    </font>
    <font>
      <sz val="11"/>
      <name val="Calibri"/>
      <charset val="134"/>
      <scheme val="minor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b/>
      <sz val="12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color theme="0"/>
      <name val="Calibri"/>
      <charset val="134"/>
      <scheme val="minor"/>
    </font>
    <font>
      <b/>
      <sz val="12"/>
      <color rgb="FF0033CC"/>
      <name val="Calibri"/>
      <charset val="134"/>
      <scheme val="minor"/>
    </font>
    <font>
      <b/>
      <sz val="12"/>
      <color rgb="FFFF0000"/>
      <name val="Calibri"/>
      <charset val="134"/>
      <scheme val="minor"/>
    </font>
    <font>
      <sz val="12"/>
      <name val="Calibri"/>
      <charset val="134"/>
      <scheme val="minor"/>
    </font>
    <font>
      <b/>
      <u/>
      <sz val="12"/>
      <name val="Calibri"/>
      <charset val="134"/>
      <scheme val="minor"/>
    </font>
    <font>
      <sz val="10"/>
      <color rgb="FFFF0000"/>
      <name val="Arial"/>
      <charset val="134"/>
    </font>
    <font>
      <b/>
      <sz val="12"/>
      <color rgb="FF000000"/>
      <name val="Calibri"/>
      <charset val="1"/>
    </font>
    <font>
      <b/>
      <sz val="10"/>
      <color rgb="FFFF0000"/>
      <name val="Arial"/>
      <charset val="134"/>
    </font>
    <font>
      <b/>
      <sz val="26"/>
      <color rgb="FFFF0000"/>
      <name val="Calibri"/>
      <charset val="134"/>
      <scheme val="minor"/>
    </font>
    <font>
      <b/>
      <sz val="9"/>
      <color rgb="FF000000"/>
      <name val="Arial"/>
      <charset val="134"/>
    </font>
    <font>
      <sz val="9"/>
      <color rgb="FF000000"/>
      <name val="Arial"/>
      <charset val="134"/>
    </font>
    <font>
      <sz val="9"/>
      <color theme="1"/>
      <name val="Arial"/>
      <charset val="134"/>
    </font>
    <font>
      <i/>
      <sz val="11"/>
      <color rgb="FF000000"/>
      <name val="Calibri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2"/>
      <color rgb="FFFF0000"/>
      <name val="Calibri"/>
      <charset val="134"/>
      <scheme val="minor"/>
    </font>
    <font>
      <b/>
      <sz val="9"/>
      <name val="Segoe UI"/>
      <charset val="134"/>
    </font>
    <font>
      <sz val="9"/>
      <name val="Segoe UI"/>
      <charset val="134"/>
    </font>
  </fonts>
  <fills count="46">
    <fill>
      <patternFill patternType="none"/>
    </fill>
    <fill>
      <patternFill patternType="gray125"/>
    </fill>
    <fill>
      <patternFill patternType="solid">
        <fgColor rgb="FFFFFF00"/>
        <bgColor rgb="FFD9D9D9"/>
      </patternFill>
    </fill>
    <fill>
      <patternFill patternType="solid">
        <fgColor rgb="FFFFDBB6"/>
        <bgColor rgb="FFD9D9D9"/>
      </patternFill>
    </fill>
    <fill>
      <patternFill patternType="solid">
        <fgColor rgb="FFBFBFBF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E2EFD9"/>
        <bgColor rgb="FFE2EFD9"/>
      </patternFill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AADB"/>
        <bgColor rgb="FF8EAADB"/>
      </patternFill>
    </fill>
    <fill>
      <patternFill patternType="solid">
        <fgColor rgb="FFFFFFFF"/>
        <bgColor rgb="FFFFFFFF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rgb="FF9CC3E5"/>
        <bgColor rgb="FF9CC3E5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800000"/>
      </top>
      <bottom style="thin">
        <color rgb="FF800000"/>
      </bottom>
      <diagonal/>
    </border>
    <border>
      <left/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6" fillId="0" borderId="0" applyFont="0" applyFill="0" applyBorder="0" applyAlignment="0" applyProtection="0">
      <alignment vertical="center"/>
    </xf>
    <xf numFmtId="177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178" fontId="26" fillId="0" borderId="0" applyFont="0" applyFill="0" applyBorder="0" applyAlignment="0" applyProtection="0">
      <alignment vertical="center"/>
    </xf>
    <xf numFmtId="179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17" borderId="35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3" fillId="0" borderId="36" applyNumberFormat="0" applyFill="0" applyAlignment="0" applyProtection="0">
      <alignment vertical="center"/>
    </xf>
    <xf numFmtId="0" fontId="34" fillId="0" borderId="3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18" borderId="38" applyNumberFormat="0" applyAlignment="0" applyProtection="0">
      <alignment vertical="center"/>
    </xf>
    <xf numFmtId="0" fontId="36" fillId="19" borderId="39" applyNumberFormat="0" applyAlignment="0" applyProtection="0">
      <alignment vertical="center"/>
    </xf>
    <xf numFmtId="0" fontId="37" fillId="19" borderId="38" applyNumberFormat="0" applyAlignment="0" applyProtection="0">
      <alignment vertical="center"/>
    </xf>
    <xf numFmtId="0" fontId="38" fillId="20" borderId="40" applyNumberFormat="0" applyAlignment="0" applyProtection="0">
      <alignment vertical="center"/>
    </xf>
    <xf numFmtId="0" fontId="39" fillId="0" borderId="41" applyNumberFormat="0" applyFill="0" applyAlignment="0" applyProtection="0">
      <alignment vertical="center"/>
    </xf>
    <xf numFmtId="0" fontId="40" fillId="0" borderId="42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180" fontId="6" fillId="0" borderId="0" applyFont="0" applyFill="0" applyBorder="0" applyAlignment="0" applyProtection="0"/>
  </cellStyleXfs>
  <cellXfs count="24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justify" vertical="center" wrapText="1"/>
    </xf>
    <xf numFmtId="181" fontId="4" fillId="0" borderId="4" xfId="2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right" vertical="center"/>
    </xf>
    <xf numFmtId="182" fontId="2" fillId="0" borderId="4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183" fontId="6" fillId="0" borderId="0" xfId="0" applyNumberFormat="1" applyFont="1"/>
    <xf numFmtId="183" fontId="3" fillId="0" borderId="0" xfId="0" applyNumberFormat="1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left"/>
    </xf>
    <xf numFmtId="177" fontId="4" fillId="0" borderId="4" xfId="2" applyNumberFormat="1" applyFont="1" applyFill="1" applyBorder="1" applyAlignment="1"/>
    <xf numFmtId="181" fontId="4" fillId="0" borderId="4" xfId="2" applyNumberFormat="1" applyFont="1" applyFill="1" applyBorder="1" applyAlignment="1"/>
    <xf numFmtId="0" fontId="7" fillId="0" borderId="4" xfId="0" applyFont="1" applyFill="1" applyBorder="1" applyAlignment="1">
      <alignment horizontal="justify"/>
    </xf>
    <xf numFmtId="177" fontId="4" fillId="0" borderId="4" xfId="2" applyFont="1" applyFill="1" applyBorder="1" applyAlignment="1"/>
    <xf numFmtId="0" fontId="2" fillId="0" borderId="1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182" fontId="2" fillId="0" borderId="4" xfId="1" applyNumberFormat="1" applyFont="1" applyFill="1" applyBorder="1" applyAlignment="1" applyProtection="1">
      <alignment horizontal="center"/>
    </xf>
    <xf numFmtId="0" fontId="4" fillId="0" borderId="0" xfId="0" applyFont="1" applyFill="1" applyAlignment="1"/>
    <xf numFmtId="177" fontId="4" fillId="0" borderId="4" xfId="2" applyFont="1" applyFill="1" applyBorder="1" applyAlignment="1" applyProtection="1"/>
    <xf numFmtId="0" fontId="7" fillId="0" borderId="4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vertical="top" wrapText="1"/>
    </xf>
    <xf numFmtId="0" fontId="4" fillId="0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177" fontId="4" fillId="0" borderId="5" xfId="2" applyFont="1" applyFill="1" applyBorder="1" applyAlignment="1" applyProtection="1"/>
    <xf numFmtId="177" fontId="4" fillId="0" borderId="5" xfId="2" applyFont="1" applyFill="1" applyBorder="1" applyAlignment="1"/>
    <xf numFmtId="0" fontId="4" fillId="5" borderId="6" xfId="0" applyFont="1" applyFill="1" applyBorder="1" applyAlignment="1">
      <alignment horizontal="center"/>
    </xf>
    <xf numFmtId="182" fontId="2" fillId="0" borderId="7" xfId="1" applyNumberFormat="1" applyFont="1" applyFill="1" applyBorder="1" applyAlignment="1" applyProtection="1">
      <alignment horizontal="center"/>
    </xf>
    <xf numFmtId="0" fontId="2" fillId="0" borderId="8" xfId="0" applyFont="1" applyBorder="1" applyAlignment="1">
      <alignment horizontal="center"/>
    </xf>
    <xf numFmtId="0" fontId="8" fillId="0" borderId="9" xfId="0" applyFont="1" applyBorder="1"/>
    <xf numFmtId="0" fontId="2" fillId="0" borderId="9" xfId="0" applyFont="1" applyBorder="1" applyAlignment="1">
      <alignment horizontal="center"/>
    </xf>
    <xf numFmtId="0" fontId="8" fillId="0" borderId="10" xfId="0" applyFont="1" applyBorder="1"/>
    <xf numFmtId="0" fontId="4" fillId="0" borderId="8" xfId="0" applyFont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8" fillId="0" borderId="14" xfId="0" applyFont="1" applyBorder="1"/>
    <xf numFmtId="0" fontId="4" fillId="0" borderId="15" xfId="0" applyFont="1" applyBorder="1" applyAlignment="1">
      <alignment horizontal="center" vertical="center"/>
    </xf>
    <xf numFmtId="0" fontId="8" fillId="0" borderId="16" xfId="0" applyFont="1" applyBorder="1"/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/>
    <xf numFmtId="0" fontId="2" fillId="7" borderId="11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11" xfId="0" applyFont="1" applyBorder="1"/>
    <xf numFmtId="10" fontId="4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4" fillId="8" borderId="11" xfId="0" applyNumberFormat="1" applyFont="1" applyFill="1" applyBorder="1" applyAlignment="1">
      <alignment horizontal="center"/>
    </xf>
    <xf numFmtId="10" fontId="2" fillId="6" borderId="11" xfId="0" applyNumberFormat="1" applyFont="1" applyFill="1" applyBorder="1" applyAlignment="1">
      <alignment horizontal="center"/>
    </xf>
    <xf numFmtId="0" fontId="10" fillId="9" borderId="17" xfId="0" applyFont="1" applyFill="1" applyBorder="1" applyAlignment="1">
      <alignment horizontal="center" vertical="center" wrapText="1"/>
    </xf>
    <xf numFmtId="0" fontId="8" fillId="0" borderId="18" xfId="0" applyFont="1" applyBorder="1"/>
    <xf numFmtId="0" fontId="2" fillId="9" borderId="8" xfId="0" applyFont="1" applyFill="1" applyBorder="1" applyAlignment="1">
      <alignment horizontal="center"/>
    </xf>
    <xf numFmtId="0" fontId="8" fillId="0" borderId="12" xfId="0" applyFont="1" applyBorder="1"/>
    <xf numFmtId="0" fontId="8" fillId="0" borderId="0" xfId="0" applyFont="1"/>
    <xf numFmtId="0" fontId="8" fillId="0" borderId="19" xfId="0" applyFont="1" applyBorder="1"/>
    <xf numFmtId="0" fontId="8" fillId="0" borderId="20" xfId="0" applyFont="1" applyBorder="1"/>
    <xf numFmtId="0" fontId="1" fillId="9" borderId="8" xfId="0" applyFont="1" applyFill="1" applyBorder="1" applyAlignment="1">
      <alignment horizontal="center"/>
    </xf>
    <xf numFmtId="0" fontId="4" fillId="10" borderId="8" xfId="0" applyFont="1" applyFill="1" applyBorder="1"/>
    <xf numFmtId="184" fontId="4" fillId="0" borderId="11" xfId="0" applyNumberFormat="1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9" fillId="0" borderId="8" xfId="0" applyFont="1" applyBorder="1"/>
    <xf numFmtId="0" fontId="9" fillId="0" borderId="11" xfId="0" applyFont="1" applyBorder="1" applyAlignment="1">
      <alignment horizontal="center"/>
    </xf>
    <xf numFmtId="0" fontId="10" fillId="9" borderId="17" xfId="0" applyFont="1" applyFill="1" applyBorder="1" applyAlignment="1">
      <alignment horizontal="center" vertical="center"/>
    </xf>
    <xf numFmtId="0" fontId="11" fillId="11" borderId="0" xfId="0" applyFont="1" applyFill="1" applyBorder="1" applyAlignment="1">
      <alignment horizontal="center" textRotation="255"/>
    </xf>
    <xf numFmtId="0" fontId="12" fillId="8" borderId="0" xfId="0" applyFont="1" applyFill="1" applyAlignment="1"/>
    <xf numFmtId="0" fontId="2" fillId="0" borderId="10" xfId="0" applyFont="1" applyBorder="1" applyAlignment="1">
      <alignment horizontal="center"/>
    </xf>
    <xf numFmtId="185" fontId="4" fillId="0" borderId="11" xfId="0" applyNumberFormat="1" applyFont="1" applyBorder="1" applyAlignment="1">
      <alignment horizontal="center"/>
    </xf>
    <xf numFmtId="0" fontId="13" fillId="8" borderId="0" xfId="0" applyFont="1" applyFill="1" applyBorder="1" applyAlignment="1">
      <alignment vertical="center"/>
    </xf>
    <xf numFmtId="0" fontId="14" fillId="12" borderId="21" xfId="0" applyFont="1" applyFill="1" applyBorder="1" applyAlignment="1">
      <alignment vertical="center"/>
    </xf>
    <xf numFmtId="0" fontId="14" fillId="12" borderId="22" xfId="0" applyFont="1" applyFill="1" applyBorder="1" applyAlignment="1">
      <alignment vertical="center"/>
    </xf>
    <xf numFmtId="4" fontId="15" fillId="12" borderId="23" xfId="0" applyNumberFormat="1" applyFont="1" applyFill="1" applyBorder="1" applyAlignment="1">
      <alignment vertical="center"/>
    </xf>
    <xf numFmtId="4" fontId="15" fillId="12" borderId="24" xfId="0" applyNumberFormat="1" applyFont="1" applyFill="1" applyBorder="1" applyAlignment="1">
      <alignment vertical="center"/>
    </xf>
    <xf numFmtId="0" fontId="8" fillId="0" borderId="25" xfId="0" applyFont="1" applyBorder="1"/>
    <xf numFmtId="0" fontId="15" fillId="13" borderId="26" xfId="0" applyFont="1" applyFill="1" applyBorder="1" applyAlignment="1">
      <alignment horizontal="left" vertical="center"/>
    </xf>
    <xf numFmtId="4" fontId="15" fillId="13" borderId="26" xfId="0" applyNumberFormat="1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vertical="center"/>
    </xf>
    <xf numFmtId="4" fontId="15" fillId="12" borderId="27" xfId="0" applyNumberFormat="1" applyFont="1" applyFill="1" applyBorder="1" applyAlignment="1">
      <alignment vertical="center"/>
    </xf>
    <xf numFmtId="4" fontId="15" fillId="12" borderId="28" xfId="0" applyNumberFormat="1" applyFont="1" applyFill="1" applyBorder="1" applyAlignment="1">
      <alignment vertical="center"/>
    </xf>
    <xf numFmtId="0" fontId="14" fillId="14" borderId="21" xfId="0" applyFont="1" applyFill="1" applyBorder="1" applyAlignment="1">
      <alignment horizontal="left" vertical="center"/>
    </xf>
    <xf numFmtId="10" fontId="14" fillId="14" borderId="22" xfId="3" applyNumberFormat="1" applyFont="1" applyFill="1" applyBorder="1" applyAlignment="1">
      <alignment horizontal="center" vertical="center"/>
    </xf>
    <xf numFmtId="0" fontId="16" fillId="8" borderId="23" xfId="0" applyFont="1" applyFill="1" applyBorder="1" applyAlignment="1">
      <alignment horizontal="left" vertical="center"/>
    </xf>
    <xf numFmtId="2" fontId="16" fillId="8" borderId="24" xfId="0" applyNumberFormat="1" applyFont="1" applyFill="1" applyBorder="1" applyAlignment="1">
      <alignment horizontal="center" vertical="center"/>
    </xf>
    <xf numFmtId="183" fontId="4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17" fillId="8" borderId="23" xfId="0" applyFont="1" applyFill="1" applyBorder="1" applyAlignment="1">
      <alignment horizontal="left" vertical="center"/>
    </xf>
    <xf numFmtId="4" fontId="17" fillId="8" borderId="24" xfId="0" applyNumberFormat="1" applyFont="1" applyFill="1" applyBorder="1" applyAlignment="1">
      <alignment horizontal="center" vertical="center"/>
    </xf>
    <xf numFmtId="4" fontId="16" fillId="8" borderId="24" xfId="0" applyNumberFormat="1" applyFont="1" applyFill="1" applyBorder="1" applyAlignment="1">
      <alignment horizontal="center" vertical="center"/>
    </xf>
    <xf numFmtId="0" fontId="11" fillId="8" borderId="23" xfId="0" applyFont="1" applyFill="1" applyBorder="1" applyAlignment="1">
      <alignment horizontal="left" vertical="center"/>
    </xf>
    <xf numFmtId="4" fontId="11" fillId="8" borderId="24" xfId="0" applyNumberFormat="1" applyFont="1" applyFill="1" applyBorder="1" applyAlignment="1">
      <alignment horizontal="center" vertical="center"/>
    </xf>
    <xf numFmtId="0" fontId="11" fillId="8" borderId="27" xfId="0" applyFont="1" applyFill="1" applyBorder="1" applyAlignment="1">
      <alignment horizontal="left" vertical="center"/>
    </xf>
    <xf numFmtId="4" fontId="15" fillId="8" borderId="28" xfId="0" applyNumberFormat="1" applyFont="1" applyFill="1" applyBorder="1" applyAlignment="1">
      <alignment horizontal="center" vertical="center"/>
    </xf>
    <xf numFmtId="0" fontId="14" fillId="14" borderId="22" xfId="0" applyFont="1" applyFill="1" applyBorder="1" applyAlignment="1">
      <alignment horizontal="left" vertical="center"/>
    </xf>
    <xf numFmtId="186" fontId="4" fillId="0" borderId="11" xfId="0" applyNumberFormat="1" applyFont="1" applyBorder="1" applyAlignment="1">
      <alignment horizontal="right"/>
    </xf>
    <xf numFmtId="0" fontId="16" fillId="8" borderId="21" xfId="0" applyFont="1" applyFill="1" applyBorder="1" applyAlignment="1">
      <alignment horizontal="left" vertical="center"/>
    </xf>
    <xf numFmtId="10" fontId="16" fillId="8" borderId="22" xfId="3" applyNumberFormat="1" applyFont="1" applyFill="1" applyBorder="1" applyAlignment="1">
      <alignment horizontal="center" vertical="center"/>
    </xf>
    <xf numFmtId="186" fontId="9" fillId="0" borderId="11" xfId="0" applyNumberFormat="1" applyFont="1" applyBorder="1" applyAlignment="1">
      <alignment horizontal="right"/>
    </xf>
    <xf numFmtId="0" fontId="15" fillId="8" borderId="23" xfId="0" applyFont="1" applyFill="1" applyBorder="1" applyAlignment="1">
      <alignment horizontal="left" vertical="center"/>
    </xf>
    <xf numFmtId="10" fontId="16" fillId="8" borderId="24" xfId="3" applyNumberFormat="1" applyFont="1" applyFill="1" applyBorder="1" applyAlignment="1">
      <alignment horizontal="center" vertical="center"/>
    </xf>
    <xf numFmtId="0" fontId="11" fillId="11" borderId="0" xfId="0" applyFont="1" applyFill="1" applyBorder="1" applyAlignment="1">
      <alignment vertical="center"/>
    </xf>
    <xf numFmtId="184" fontId="2" fillId="6" borderId="11" xfId="0" applyNumberFormat="1" applyFont="1" applyFill="1" applyBorder="1"/>
    <xf numFmtId="4" fontId="11" fillId="13" borderId="0" xfId="0" applyNumberFormat="1" applyFont="1" applyFill="1" applyBorder="1" applyAlignment="1">
      <alignment vertical="center"/>
    </xf>
    <xf numFmtId="0" fontId="11" fillId="11" borderId="6" xfId="0" applyFont="1" applyFill="1" applyBorder="1" applyAlignment="1">
      <alignment vertical="center"/>
    </xf>
    <xf numFmtId="4" fontId="11" fillId="11" borderId="6" xfId="0" applyNumberFormat="1" applyFont="1" applyFill="1" applyBorder="1" applyAlignment="1">
      <alignment vertical="center"/>
    </xf>
    <xf numFmtId="186" fontId="4" fillId="0" borderId="11" xfId="0" applyNumberFormat="1" applyFont="1" applyBorder="1"/>
    <xf numFmtId="184" fontId="2" fillId="9" borderId="11" xfId="0" applyNumberFormat="1" applyFont="1" applyFill="1" applyBorder="1" applyAlignment="1">
      <alignment horizontal="right"/>
    </xf>
    <xf numFmtId="177" fontId="11" fillId="11" borderId="0" xfId="2" applyNumberFormat="1" applyFont="1" applyFill="1" applyBorder="1" applyAlignment="1">
      <alignment vertical="center"/>
    </xf>
    <xf numFmtId="177" fontId="11" fillId="11" borderId="0" xfId="0" applyNumberFormat="1" applyFont="1" applyFill="1" applyBorder="1" applyAlignment="1">
      <alignment vertical="center"/>
    </xf>
    <xf numFmtId="184" fontId="1" fillId="9" borderId="11" xfId="0" applyNumberFormat="1" applyFont="1" applyFill="1" applyBorder="1" applyAlignment="1">
      <alignment horizontal="right"/>
    </xf>
    <xf numFmtId="0" fontId="15" fillId="13" borderId="29" xfId="0" applyFont="1" applyFill="1" applyBorder="1" applyAlignment="1">
      <alignment horizontal="left" vertical="center"/>
    </xf>
    <xf numFmtId="4" fontId="15" fillId="13" borderId="30" xfId="0" applyNumberFormat="1" applyFont="1" applyFill="1" applyBorder="1" applyAlignment="1">
      <alignment horizontal="center" vertical="center"/>
    </xf>
    <xf numFmtId="0" fontId="11" fillId="15" borderId="0" xfId="0" applyFont="1" applyFill="1" applyBorder="1" applyAlignment="1">
      <alignment vertical="center"/>
    </xf>
    <xf numFmtId="0" fontId="15" fillId="8" borderId="0" xfId="0" applyFont="1" applyFill="1" applyBorder="1" applyAlignment="1">
      <alignment vertical="center"/>
    </xf>
    <xf numFmtId="0" fontId="14" fillId="12" borderId="21" xfId="0" applyFont="1" applyFill="1" applyBorder="1" applyAlignment="1">
      <alignment horizontal="left" vertical="center"/>
    </xf>
    <xf numFmtId="0" fontId="14" fillId="12" borderId="22" xfId="0" applyFont="1" applyFill="1" applyBorder="1" applyAlignment="1">
      <alignment horizontal="left" vertical="center"/>
    </xf>
    <xf numFmtId="0" fontId="15" fillId="13" borderId="23" xfId="0" applyFont="1" applyFill="1" applyBorder="1" applyAlignment="1">
      <alignment vertical="center"/>
    </xf>
    <xf numFmtId="4" fontId="15" fillId="13" borderId="31" xfId="49" applyNumberFormat="1" applyFont="1" applyFill="1" applyBorder="1" applyAlignment="1">
      <alignment vertical="center"/>
    </xf>
    <xf numFmtId="4" fontId="15" fillId="13" borderId="27" xfId="49" applyNumberFormat="1" applyFont="1" applyFill="1" applyBorder="1" applyAlignment="1">
      <alignment vertical="center"/>
    </xf>
    <xf numFmtId="4" fontId="15" fillId="13" borderId="28" xfId="49" applyNumberFormat="1" applyFont="1" applyFill="1" applyBorder="1" applyAlignment="1">
      <alignment vertical="center"/>
    </xf>
    <xf numFmtId="0" fontId="14" fillId="8" borderId="0" xfId="0" applyFont="1" applyFill="1" applyBorder="1" applyAlignment="1">
      <alignment vertical="center"/>
    </xf>
    <xf numFmtId="0" fontId="14" fillId="12" borderId="29" xfId="0" applyFont="1" applyFill="1" applyBorder="1" applyAlignment="1">
      <alignment horizontal="center" vertical="center"/>
    </xf>
    <xf numFmtId="0" fontId="14" fillId="12" borderId="30" xfId="0" applyFont="1" applyFill="1" applyBorder="1" applyAlignment="1">
      <alignment horizontal="center" vertical="center"/>
    </xf>
    <xf numFmtId="0" fontId="14" fillId="12" borderId="32" xfId="0" applyFont="1" applyFill="1" applyBorder="1" applyAlignment="1">
      <alignment horizontal="center" vertical="center"/>
    </xf>
    <xf numFmtId="0" fontId="14" fillId="12" borderId="33" xfId="0" applyFont="1" applyFill="1" applyBorder="1" applyAlignment="1">
      <alignment horizontal="center" vertical="center"/>
    </xf>
    <xf numFmtId="177" fontId="11" fillId="0" borderId="4" xfId="49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horizontal="center" vertical="center"/>
    </xf>
    <xf numFmtId="177" fontId="11" fillId="0" borderId="5" xfId="49" applyNumberFormat="1" applyFont="1" applyFill="1" applyBorder="1" applyAlignment="1">
      <alignment horizontal="justify" vertical="center"/>
    </xf>
    <xf numFmtId="4" fontId="11" fillId="0" borderId="5" xfId="0" applyNumberFormat="1" applyFont="1" applyFill="1" applyBorder="1" applyAlignment="1">
      <alignment horizontal="center" vertical="center"/>
    </xf>
    <xf numFmtId="186" fontId="18" fillId="0" borderId="11" xfId="0" applyNumberFormat="1" applyFont="1" applyBorder="1" applyAlignment="1">
      <alignment horizontal="right"/>
    </xf>
    <xf numFmtId="177" fontId="11" fillId="0" borderId="34" xfId="49" applyNumberFormat="1" applyFont="1" applyFill="1" applyBorder="1" applyAlignment="1">
      <alignment horizontal="justify" vertical="center"/>
    </xf>
    <xf numFmtId="4" fontId="11" fillId="0" borderId="34" xfId="0" applyNumberFormat="1" applyFont="1" applyFill="1" applyBorder="1" applyAlignment="1">
      <alignment horizontal="center" vertical="center"/>
    </xf>
    <xf numFmtId="177" fontId="11" fillId="0" borderId="7" xfId="49" applyNumberFormat="1" applyFont="1" applyFill="1" applyBorder="1" applyAlignment="1">
      <alignment horizontal="justify" vertical="center"/>
    </xf>
    <xf numFmtId="4" fontId="11" fillId="0" borderId="7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/>
    </xf>
    <xf numFmtId="4" fontId="11" fillId="0" borderId="4" xfId="0" applyNumberFormat="1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vertical="center"/>
    </xf>
    <xf numFmtId="0" fontId="14" fillId="13" borderId="4" xfId="0" applyFont="1" applyFill="1" applyBorder="1" applyAlignment="1">
      <alignment vertical="center"/>
    </xf>
    <xf numFmtId="4" fontId="14" fillId="13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 wrapText="1"/>
    </xf>
    <xf numFmtId="186" fontId="11" fillId="8" borderId="4" xfId="0" applyNumberFormat="1" applyFont="1" applyFill="1" applyBorder="1" applyAlignment="1">
      <alignment vertical="center"/>
    </xf>
    <xf numFmtId="186" fontId="19" fillId="0" borderId="4" xfId="0" applyNumberFormat="1" applyFont="1" applyFill="1" applyBorder="1" applyAlignment="1"/>
    <xf numFmtId="0" fontId="11" fillId="8" borderId="0" xfId="0" applyFont="1" applyFill="1" applyBorder="1" applyAlignment="1">
      <alignment horizontal="center" vertical="center"/>
    </xf>
    <xf numFmtId="186" fontId="11" fillId="8" borderId="0" xfId="0" applyNumberFormat="1" applyFont="1" applyFill="1" applyBorder="1" applyAlignment="1">
      <alignment vertical="center"/>
    </xf>
    <xf numFmtId="0" fontId="11" fillId="0" borderId="21" xfId="0" applyFont="1" applyFill="1" applyBorder="1" applyAlignment="1">
      <alignment horizontal="justify" vertical="center"/>
    </xf>
    <xf numFmtId="0" fontId="11" fillId="0" borderId="22" xfId="0" applyFont="1" applyFill="1" applyBorder="1" applyAlignment="1">
      <alignment horizontal="justify" vertical="center"/>
    </xf>
    <xf numFmtId="0" fontId="11" fillId="0" borderId="23" xfId="0" applyFont="1" applyFill="1" applyBorder="1" applyAlignment="1">
      <alignment horizontal="justify" vertical="center"/>
    </xf>
    <xf numFmtId="0" fontId="11" fillId="0" borderId="24" xfId="0" applyFont="1" applyFill="1" applyBorder="1" applyAlignment="1">
      <alignment horizontal="justify" vertical="center"/>
    </xf>
    <xf numFmtId="0" fontId="4" fillId="0" borderId="8" xfId="0" applyFont="1" applyBorder="1" applyAlignment="1">
      <alignment horizontal="left" wrapText="1"/>
    </xf>
    <xf numFmtId="0" fontId="9" fillId="0" borderId="8" xfId="0" applyFont="1" applyBorder="1" applyAlignment="1">
      <alignment horizontal="left"/>
    </xf>
    <xf numFmtId="10" fontId="9" fillId="0" borderId="11" xfId="0" applyNumberFormat="1" applyFont="1" applyBorder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10" fillId="6" borderId="11" xfId="0" applyFont="1" applyFill="1" applyBorder="1" applyAlignment="1">
      <alignment horizontal="center"/>
    </xf>
    <xf numFmtId="10" fontId="10" fillId="6" borderId="11" xfId="0" applyNumberFormat="1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2" fillId="10" borderId="11" xfId="0" applyFont="1" applyFill="1" applyBorder="1" applyAlignment="1">
      <alignment horizontal="center"/>
    </xf>
    <xf numFmtId="0" fontId="4" fillId="10" borderId="11" xfId="0" applyFont="1" applyFill="1" applyBorder="1" applyAlignment="1">
      <alignment horizontal="center"/>
    </xf>
    <xf numFmtId="10" fontId="2" fillId="10" borderId="11" xfId="0" applyNumberFormat="1" applyFont="1" applyFill="1" applyBorder="1" applyAlignment="1">
      <alignment horizontal="center"/>
    </xf>
    <xf numFmtId="10" fontId="4" fillId="0" borderId="11" xfId="0" applyNumberFormat="1" applyFont="1" applyBorder="1"/>
    <xf numFmtId="0" fontId="2" fillId="0" borderId="8" xfId="0" applyFont="1" applyBorder="1" applyAlignment="1">
      <alignment horizontal="left"/>
    </xf>
    <xf numFmtId="10" fontId="18" fillId="0" borderId="11" xfId="0" applyNumberFormat="1" applyFont="1" applyBorder="1"/>
    <xf numFmtId="9" fontId="4" fillId="0" borderId="11" xfId="0" applyNumberFormat="1" applyFont="1" applyBorder="1"/>
    <xf numFmtId="10" fontId="2" fillId="6" borderId="11" xfId="0" applyNumberFormat="1" applyFont="1" applyFill="1" applyBorder="1"/>
    <xf numFmtId="10" fontId="2" fillId="0" borderId="0" xfId="0" applyNumberFormat="1" applyFont="1"/>
    <xf numFmtId="0" fontId="20" fillId="0" borderId="12" xfId="0" applyFont="1" applyBorder="1" applyAlignment="1">
      <alignment horizontal="center"/>
    </xf>
    <xf numFmtId="0" fontId="20" fillId="0" borderId="0" xfId="0" applyFont="1" applyAlignment="1">
      <alignment horizontal="left"/>
    </xf>
    <xf numFmtId="10" fontId="20" fillId="0" borderId="0" xfId="0" applyNumberFormat="1" applyFont="1"/>
    <xf numFmtId="0" fontId="18" fillId="0" borderId="12" xfId="0" applyFont="1" applyBorder="1"/>
    <xf numFmtId="0" fontId="18" fillId="0" borderId="0" xfId="0" applyFont="1"/>
    <xf numFmtId="0" fontId="20" fillId="0" borderId="12" xfId="0" applyFont="1" applyBorder="1"/>
    <xf numFmtId="0" fontId="20" fillId="0" borderId="0" xfId="0" applyFont="1"/>
    <xf numFmtId="0" fontId="11" fillId="0" borderId="27" xfId="0" applyFont="1" applyFill="1" applyBorder="1" applyAlignment="1">
      <alignment horizontal="justify" vertical="center"/>
    </xf>
    <xf numFmtId="0" fontId="11" fillId="0" borderId="28" xfId="0" applyFont="1" applyFill="1" applyBorder="1" applyAlignment="1">
      <alignment horizontal="justify" vertical="center"/>
    </xf>
    <xf numFmtId="4" fontId="11" fillId="8" borderId="0" xfId="0" applyNumberFormat="1" applyFont="1" applyFill="1" applyBorder="1" applyAlignment="1">
      <alignment vertical="center"/>
    </xf>
    <xf numFmtId="187" fontId="11" fillId="8" borderId="0" xfId="3" applyNumberFormat="1" applyFont="1" applyFill="1" applyBorder="1" applyAlignment="1">
      <alignment vertical="center"/>
    </xf>
    <xf numFmtId="188" fontId="11" fillId="8" borderId="0" xfId="0" applyNumberFormat="1" applyFont="1" applyFill="1" applyBorder="1" applyAlignment="1">
      <alignment vertical="center"/>
    </xf>
    <xf numFmtId="186" fontId="9" fillId="0" borderId="11" xfId="0" applyNumberFormat="1" applyFont="1" applyBorder="1"/>
    <xf numFmtId="189" fontId="11" fillId="8" borderId="0" xfId="0" applyNumberFormat="1" applyFont="1" applyFill="1" applyBorder="1" applyAlignment="1">
      <alignment vertical="center"/>
    </xf>
    <xf numFmtId="184" fontId="10" fillId="6" borderId="11" xfId="0" applyNumberFormat="1" applyFont="1" applyFill="1" applyBorder="1"/>
    <xf numFmtId="10" fontId="21" fillId="0" borderId="0" xfId="3" applyNumberFormat="1" applyFont="1" applyFill="1" applyAlignment="1"/>
    <xf numFmtId="186" fontId="18" fillId="0" borderId="11" xfId="0" applyNumberFormat="1" applyFont="1" applyBorder="1"/>
    <xf numFmtId="186" fontId="4" fillId="0" borderId="11" xfId="0" applyNumberFormat="1" applyFont="1" applyBorder="1" applyAlignment="1">
      <alignment horizontal="center"/>
    </xf>
    <xf numFmtId="184" fontId="2" fillId="0" borderId="25" xfId="0" applyNumberFormat="1" applyFont="1" applyBorder="1"/>
    <xf numFmtId="2" fontId="20" fillId="0" borderId="25" xfId="0" applyNumberFormat="1" applyFont="1" applyBorder="1"/>
    <xf numFmtId="0" fontId="18" fillId="0" borderId="25" xfId="0" applyFont="1" applyBorder="1"/>
    <xf numFmtId="0" fontId="20" fillId="0" borderId="25" xfId="0" applyFont="1" applyBorder="1"/>
    <xf numFmtId="0" fontId="2" fillId="0" borderId="0" xfId="0" applyFont="1" applyAlignment="1">
      <alignment horizontal="center"/>
    </xf>
    <xf numFmtId="2" fontId="4" fillId="0" borderId="11" xfId="0" applyNumberFormat="1" applyFont="1" applyBorder="1"/>
    <xf numFmtId="4" fontId="11" fillId="11" borderId="0" xfId="0" applyNumberFormat="1" applyFont="1" applyFill="1" applyBorder="1" applyAlignment="1">
      <alignment vertical="center"/>
    </xf>
    <xf numFmtId="176" fontId="11" fillId="13" borderId="0" xfId="1" applyNumberFormat="1" applyFont="1" applyFill="1" applyBorder="1" applyAlignment="1">
      <alignment vertical="center"/>
    </xf>
    <xf numFmtId="184" fontId="2" fillId="0" borderId="0" xfId="0" applyNumberFormat="1" applyFont="1"/>
    <xf numFmtId="0" fontId="1" fillId="14" borderId="4" xfId="0" applyFont="1" applyFill="1" applyBorder="1" applyAlignment="1">
      <alignment horizontal="center"/>
    </xf>
    <xf numFmtId="0" fontId="11" fillId="11" borderId="0" xfId="0" applyFont="1" applyFill="1" applyAlignment="1">
      <alignment horizontal="center" vertical="center" textRotation="255"/>
    </xf>
    <xf numFmtId="185" fontId="4" fillId="0" borderId="8" xfId="0" applyNumberFormat="1" applyFont="1" applyBorder="1" applyAlignment="1">
      <alignment horizontal="center"/>
    </xf>
    <xf numFmtId="0" fontId="8" fillId="0" borderId="0" xfId="0" applyFont="1" applyBorder="1"/>
    <xf numFmtId="183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86" fontId="4" fillId="0" borderId="8" xfId="0" applyNumberFormat="1" applyFont="1" applyBorder="1" applyAlignment="1">
      <alignment horizontal="right"/>
    </xf>
    <xf numFmtId="186" fontId="9" fillId="0" borderId="8" xfId="0" applyNumberFormat="1" applyFont="1" applyBorder="1" applyAlignment="1">
      <alignment horizontal="right"/>
    </xf>
    <xf numFmtId="2" fontId="2" fillId="6" borderId="11" xfId="0" applyNumberFormat="1" applyFont="1" applyFill="1" applyBorder="1"/>
    <xf numFmtId="190" fontId="6" fillId="0" borderId="0" xfId="0" applyNumberFormat="1" applyFont="1"/>
    <xf numFmtId="0" fontId="2" fillId="0" borderId="11" xfId="0" applyFont="1" applyBorder="1" applyAlignment="1">
      <alignment horizontal="center" vertical="top"/>
    </xf>
    <xf numFmtId="191" fontId="18" fillId="0" borderId="11" xfId="0" applyNumberFormat="1" applyFont="1" applyBorder="1"/>
    <xf numFmtId="0" fontId="4" fillId="0" borderId="0" xfId="0" applyFont="1"/>
    <xf numFmtId="192" fontId="6" fillId="0" borderId="0" xfId="0" applyNumberFormat="1" applyFont="1"/>
    <xf numFmtId="0" fontId="4" fillId="0" borderId="0" xfId="0" applyFont="1" applyAlignment="1">
      <alignment horizontal="center"/>
    </xf>
    <xf numFmtId="2" fontId="2" fillId="0" borderId="25" xfId="0" applyNumberFormat="1" applyFont="1" applyBorder="1"/>
    <xf numFmtId="2" fontId="6" fillId="0" borderId="0" xfId="0" applyNumberFormat="1" applyFont="1"/>
    <xf numFmtId="0" fontId="22" fillId="16" borderId="4" xfId="0" applyFont="1" applyFill="1" applyBorder="1" applyAlignment="1">
      <alignment horizontal="center" vertical="center" wrapText="1"/>
    </xf>
    <xf numFmtId="0" fontId="8" fillId="0" borderId="4" xfId="0" applyFont="1" applyBorder="1"/>
    <xf numFmtId="0" fontId="23" fillId="0" borderId="4" xfId="0" applyFont="1" applyBorder="1" applyAlignment="1">
      <alignment horizontal="center" wrapText="1"/>
    </xf>
    <xf numFmtId="0" fontId="24" fillId="0" borderId="4" xfId="0" applyFont="1" applyBorder="1" applyAlignment="1">
      <alignment horizontal="center" wrapText="1"/>
    </xf>
    <xf numFmtId="0" fontId="24" fillId="0" borderId="4" xfId="0" applyFont="1" applyBorder="1" applyAlignment="1">
      <alignment horizontal="center"/>
    </xf>
    <xf numFmtId="0" fontId="24" fillId="0" borderId="4" xfId="2" applyNumberFormat="1" applyFont="1" applyBorder="1" applyAlignment="1">
      <alignment horizontal="center"/>
    </xf>
    <xf numFmtId="182" fontId="24" fillId="0" borderId="4" xfId="0" applyNumberFormat="1" applyFont="1" applyBorder="1" applyAlignment="1">
      <alignment horizontal="center" wrapText="1"/>
    </xf>
    <xf numFmtId="182" fontId="24" fillId="0" borderId="4" xfId="0" applyNumberFormat="1" applyFont="1" applyBorder="1" applyAlignment="1">
      <alignment horizontal="center"/>
    </xf>
    <xf numFmtId="0" fontId="24" fillId="0" borderId="4" xfId="0" applyNumberFormat="1" applyFont="1" applyBorder="1" applyAlignment="1">
      <alignment horizontal="center"/>
    </xf>
    <xf numFmtId="0" fontId="22" fillId="16" borderId="4" xfId="0" applyFont="1" applyFill="1" applyBorder="1" applyAlignment="1">
      <alignment horizontal="center"/>
    </xf>
    <xf numFmtId="182" fontId="22" fillId="16" borderId="4" xfId="0" applyNumberFormat="1" applyFont="1" applyFill="1" applyBorder="1" applyAlignment="1">
      <alignment horizontal="center"/>
    </xf>
    <xf numFmtId="0" fontId="25" fillId="0" borderId="0" xfId="0" applyFont="1" applyAlignment="1">
      <alignment horizontal="center" vertical="center" wrapText="1"/>
    </xf>
    <xf numFmtId="186" fontId="24" fillId="0" borderId="4" xfId="0" applyNumberFormat="1" applyFont="1" applyBorder="1" applyAlignment="1">
      <alignment horizontal="center"/>
    </xf>
    <xf numFmtId="0" fontId="23" fillId="0" borderId="4" xfId="0" applyNumberFormat="1" applyFont="1" applyBorder="1" applyAlignment="1">
      <alignment horizontal="center"/>
    </xf>
    <xf numFmtId="182" fontId="23" fillId="0" borderId="4" xfId="0" applyNumberFormat="1" applyFont="1" applyBorder="1" applyAlignment="1">
      <alignment horizontal="center" wrapText="1"/>
    </xf>
    <xf numFmtId="182" fontId="23" fillId="0" borderId="4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Fill="1" applyBorder="1" applyAlignment="1"/>
  </cellXfs>
  <cellStyles count="50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Moeda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zoomScale="90" zoomScaleNormal="90" workbookViewId="0">
      <selection activeCell="H31" sqref="H31"/>
    </sheetView>
  </sheetViews>
  <sheetFormatPr defaultColWidth="14.4285714285714" defaultRowHeight="15"/>
  <cols>
    <col min="1" max="1" width="6.14285714285714" customWidth="1"/>
    <col min="2" max="2" width="50.2857142857143" customWidth="1"/>
    <col min="3" max="3" width="9.42857142857143" customWidth="1"/>
    <col min="4" max="4" width="14.4285714285714" customWidth="1"/>
    <col min="5" max="5" width="13.5714285714286" customWidth="1"/>
    <col min="6" max="6" width="16.1428571428571" customWidth="1"/>
    <col min="7" max="7" width="16" customWidth="1"/>
    <col min="8" max="8" width="17" customWidth="1"/>
  </cols>
  <sheetData>
    <row r="1" ht="15.75" spans="1:9">
      <c r="A1" s="207" t="s">
        <v>0</v>
      </c>
      <c r="B1" s="207"/>
      <c r="C1" s="207"/>
      <c r="D1" s="207"/>
      <c r="E1" s="207"/>
      <c r="F1" s="207"/>
      <c r="G1" s="207"/>
      <c r="H1" s="207"/>
      <c r="I1" s="241"/>
    </row>
    <row r="2" ht="9" customHeight="1"/>
    <row r="3" spans="1:8">
      <c r="A3" s="224" t="s">
        <v>1</v>
      </c>
      <c r="B3" s="225"/>
      <c r="C3" s="225"/>
      <c r="D3" s="225"/>
      <c r="E3" s="225"/>
      <c r="F3" s="225"/>
      <c r="G3" s="225"/>
      <c r="H3" s="225"/>
    </row>
    <row r="4" ht="24" spans="1:8">
      <c r="A4" s="224" t="s">
        <v>2</v>
      </c>
      <c r="B4" s="224" t="s">
        <v>3</v>
      </c>
      <c r="C4" s="224" t="s">
        <v>4</v>
      </c>
      <c r="D4" s="224" t="s">
        <v>5</v>
      </c>
      <c r="E4" s="224" t="s">
        <v>6</v>
      </c>
      <c r="F4" s="224" t="s">
        <v>7</v>
      </c>
      <c r="G4" s="224" t="s">
        <v>8</v>
      </c>
      <c r="H4" s="224" t="s">
        <v>9</v>
      </c>
    </row>
    <row r="5" spans="1:8">
      <c r="A5" s="226">
        <v>1</v>
      </c>
      <c r="B5" s="227" t="s">
        <v>10</v>
      </c>
      <c r="C5" s="228" t="str">
        <f>'COZINHEIRO 44H (PICOS)'!I18</f>
        <v>5132-05</v>
      </c>
      <c r="D5" s="227" t="s">
        <v>11</v>
      </c>
      <c r="E5" s="229">
        <v>5</v>
      </c>
      <c r="F5" s="230">
        <f>'COZINHEIRO 44H (PICOS)'!I141</f>
        <v>4070.62</v>
      </c>
      <c r="G5" s="230">
        <f>F5*12</f>
        <v>48847.44</v>
      </c>
      <c r="H5" s="231">
        <f>E5*G5</f>
        <v>244237.2</v>
      </c>
    </row>
    <row r="6" spans="1:8">
      <c r="A6" s="226">
        <v>2</v>
      </c>
      <c r="B6" s="227" t="s">
        <v>12</v>
      </c>
      <c r="C6" s="228" t="str">
        <f>'AUX. DE COZINHA 44H (PICOS)'!I16</f>
        <v>5135-05</v>
      </c>
      <c r="D6" s="227" t="s">
        <v>11</v>
      </c>
      <c r="E6" s="232">
        <v>14</v>
      </c>
      <c r="F6" s="230">
        <f>'AUX. DE COZINHA 44H (PICOS)'!I139</f>
        <v>4001.09</v>
      </c>
      <c r="G6" s="230">
        <f>F6*12</f>
        <v>48013.08</v>
      </c>
      <c r="H6" s="231">
        <f>E6*G6</f>
        <v>672183.12</v>
      </c>
    </row>
    <row r="7" spans="1:8">
      <c r="A7" s="233" t="s">
        <v>13</v>
      </c>
      <c r="B7" s="225"/>
      <c r="C7" s="225"/>
      <c r="D7" s="225"/>
      <c r="E7" s="225"/>
      <c r="F7" s="225"/>
      <c r="G7" s="225"/>
      <c r="H7" s="234">
        <f>SUM(H5:H6)</f>
        <v>916420.32</v>
      </c>
    </row>
    <row r="8" ht="6" customHeight="1" spans="2:3">
      <c r="B8" s="235"/>
      <c r="C8" s="235"/>
    </row>
    <row r="9" spans="1:8">
      <c r="A9" s="224" t="s">
        <v>14</v>
      </c>
      <c r="B9" s="225"/>
      <c r="C9" s="225"/>
      <c r="D9" s="225"/>
      <c r="E9" s="225"/>
      <c r="F9" s="225"/>
      <c r="G9" s="225"/>
      <c r="H9" s="225"/>
    </row>
    <row r="10" ht="24" spans="1:8">
      <c r="A10" s="224" t="s">
        <v>2</v>
      </c>
      <c r="B10" s="224" t="s">
        <v>3</v>
      </c>
      <c r="C10" s="224" t="s">
        <v>4</v>
      </c>
      <c r="D10" s="224" t="s">
        <v>5</v>
      </c>
      <c r="E10" s="224" t="s">
        <v>6</v>
      </c>
      <c r="F10" s="224" t="s">
        <v>7</v>
      </c>
      <c r="G10" s="224" t="s">
        <v>8</v>
      </c>
      <c r="H10" s="224" t="s">
        <v>9</v>
      </c>
    </row>
    <row r="11" spans="1:8">
      <c r="A11" s="226">
        <v>3</v>
      </c>
      <c r="B11" s="227" t="s">
        <v>10</v>
      </c>
      <c r="C11" s="236" t="e">
        <f>#REF!</f>
        <v>#REF!</v>
      </c>
      <c r="D11" s="227" t="s">
        <v>11</v>
      </c>
      <c r="E11" s="232">
        <v>5</v>
      </c>
      <c r="F11" s="230" t="e">
        <f>#REF!</f>
        <v>#REF!</v>
      </c>
      <c r="G11" s="230" t="e">
        <f>F11*12</f>
        <v>#REF!</v>
      </c>
      <c r="H11" s="231" t="e">
        <f t="shared" ref="H11:H14" si="0">E11*G11</f>
        <v>#REF!</v>
      </c>
    </row>
    <row r="12" spans="1:8">
      <c r="A12" s="226">
        <v>4</v>
      </c>
      <c r="B12" s="227" t="s">
        <v>12</v>
      </c>
      <c r="C12" s="228" t="e">
        <f>#REF!</f>
        <v>#REF!</v>
      </c>
      <c r="D12" s="227" t="s">
        <v>11</v>
      </c>
      <c r="E12" s="232">
        <v>13</v>
      </c>
      <c r="F12" s="230" t="e">
        <f>#REF!</f>
        <v>#REF!</v>
      </c>
      <c r="G12" s="230" t="e">
        <f>F12*12</f>
        <v>#REF!</v>
      </c>
      <c r="H12" s="231" t="e">
        <f t="shared" si="0"/>
        <v>#REF!</v>
      </c>
    </row>
    <row r="13" spans="1:8">
      <c r="A13" s="226">
        <v>5</v>
      </c>
      <c r="B13" s="226" t="s">
        <v>15</v>
      </c>
      <c r="C13" s="228" t="e">
        <f>#REF!</f>
        <v>#REF!</v>
      </c>
      <c r="D13" s="227" t="s">
        <v>11</v>
      </c>
      <c r="E13" s="237">
        <v>1</v>
      </c>
      <c r="F13" s="238" t="e">
        <f>#REF!</f>
        <v>#REF!</v>
      </c>
      <c r="G13" s="230" t="e">
        <f>F13*12</f>
        <v>#REF!</v>
      </c>
      <c r="H13" s="239" t="e">
        <f t="shared" si="0"/>
        <v>#REF!</v>
      </c>
    </row>
    <row r="14" spans="1:8">
      <c r="A14" s="226">
        <v>6</v>
      </c>
      <c r="B14" s="226" t="s">
        <v>16</v>
      </c>
      <c r="C14" s="228" t="e">
        <f>#REF!</f>
        <v>#REF!</v>
      </c>
      <c r="D14" s="227" t="s">
        <v>11</v>
      </c>
      <c r="E14" s="237">
        <v>1</v>
      </c>
      <c r="F14" s="238" t="e">
        <f>#REF!</f>
        <v>#REF!</v>
      </c>
      <c r="G14" s="230" t="e">
        <f>F14*12</f>
        <v>#REF!</v>
      </c>
      <c r="H14" s="239" t="e">
        <f t="shared" si="0"/>
        <v>#REF!</v>
      </c>
    </row>
    <row r="15" spans="1:8">
      <c r="A15" s="233" t="s">
        <v>17</v>
      </c>
      <c r="B15" s="225"/>
      <c r="C15" s="225"/>
      <c r="D15" s="225"/>
      <c r="E15" s="225"/>
      <c r="F15" s="225"/>
      <c r="G15" s="225"/>
      <c r="H15" s="234" t="e">
        <f>SUM(H11:H14)</f>
        <v>#REF!</v>
      </c>
    </row>
    <row r="16" ht="7" customHeight="1" spans="2:3">
      <c r="B16" s="235"/>
      <c r="C16" s="235"/>
    </row>
    <row r="17" spans="1:8">
      <c r="A17" s="224" t="s">
        <v>18</v>
      </c>
      <c r="B17" s="225"/>
      <c r="C17" s="225"/>
      <c r="D17" s="225"/>
      <c r="E17" s="225"/>
      <c r="F17" s="225"/>
      <c r="G17" s="225"/>
      <c r="H17" s="225"/>
    </row>
    <row r="18" ht="24" spans="1:8">
      <c r="A18" s="224" t="s">
        <v>2</v>
      </c>
      <c r="B18" s="224" t="s">
        <v>3</v>
      </c>
      <c r="C18" s="224" t="s">
        <v>4</v>
      </c>
      <c r="D18" s="224" t="s">
        <v>5</v>
      </c>
      <c r="E18" s="224" t="s">
        <v>6</v>
      </c>
      <c r="F18" s="224" t="s">
        <v>7</v>
      </c>
      <c r="G18" s="224" t="s">
        <v>8</v>
      </c>
      <c r="H18" s="224" t="s">
        <v>9</v>
      </c>
    </row>
    <row r="19" spans="1:8">
      <c r="A19" s="226">
        <v>7</v>
      </c>
      <c r="B19" s="227" t="s">
        <v>10</v>
      </c>
      <c r="C19" s="228" t="e">
        <f>#REF!</f>
        <v>#REF!</v>
      </c>
      <c r="D19" s="227" t="s">
        <v>11</v>
      </c>
      <c r="E19" s="232">
        <v>4</v>
      </c>
      <c r="F19" s="230" t="e">
        <f>#REF!</f>
        <v>#REF!</v>
      </c>
      <c r="G19" s="230" t="e">
        <f>F19*12</f>
        <v>#REF!</v>
      </c>
      <c r="H19" s="231" t="e">
        <f>E19*G19</f>
        <v>#REF!</v>
      </c>
    </row>
    <row r="20" spans="1:8">
      <c r="A20" s="226">
        <v>8</v>
      </c>
      <c r="B20" s="227" t="s">
        <v>12</v>
      </c>
      <c r="C20" s="228" t="e">
        <f>#REF!</f>
        <v>#REF!</v>
      </c>
      <c r="D20" s="227" t="s">
        <v>11</v>
      </c>
      <c r="E20" s="232">
        <v>12</v>
      </c>
      <c r="F20" s="230" t="e">
        <f>#REF!</f>
        <v>#REF!</v>
      </c>
      <c r="G20" s="230" t="e">
        <f>F20*12</f>
        <v>#REF!</v>
      </c>
      <c r="H20" s="231" t="e">
        <f t="shared" ref="H19:H22" si="1">E20*G20</f>
        <v>#REF!</v>
      </c>
    </row>
    <row r="21" spans="1:8">
      <c r="A21" s="226">
        <v>9</v>
      </c>
      <c r="B21" s="226" t="s">
        <v>15</v>
      </c>
      <c r="C21" s="228" t="e">
        <f>#REF!</f>
        <v>#REF!</v>
      </c>
      <c r="D21" s="227" t="s">
        <v>11</v>
      </c>
      <c r="E21" s="237">
        <v>1</v>
      </c>
      <c r="F21" s="238" t="e">
        <f>#REF!</f>
        <v>#REF!</v>
      </c>
      <c r="G21" s="230" t="e">
        <f>F21*12</f>
        <v>#REF!</v>
      </c>
      <c r="H21" s="239" t="e">
        <f t="shared" si="1"/>
        <v>#REF!</v>
      </c>
    </row>
    <row r="22" spans="1:8">
      <c r="A22" s="226">
        <v>10</v>
      </c>
      <c r="B22" s="226" t="s">
        <v>16</v>
      </c>
      <c r="C22" s="228" t="e">
        <f>#REF!</f>
        <v>#REF!</v>
      </c>
      <c r="D22" s="227" t="s">
        <v>11</v>
      </c>
      <c r="E22" s="237">
        <v>1</v>
      </c>
      <c r="F22" s="238" t="e">
        <f>#REF!</f>
        <v>#REF!</v>
      </c>
      <c r="G22" s="230" t="e">
        <f>F22*12</f>
        <v>#REF!</v>
      </c>
      <c r="H22" s="239" t="e">
        <f t="shared" si="1"/>
        <v>#REF!</v>
      </c>
    </row>
    <row r="23" spans="1:8">
      <c r="A23" s="233" t="s">
        <v>19</v>
      </c>
      <c r="B23" s="225"/>
      <c r="C23" s="225"/>
      <c r="D23" s="225"/>
      <c r="E23" s="225"/>
      <c r="F23" s="225"/>
      <c r="G23" s="225"/>
      <c r="H23" s="234" t="e">
        <f>SUM(H19:H22)</f>
        <v>#REF!</v>
      </c>
    </row>
    <row r="24" ht="8" customHeight="1" spans="2:3">
      <c r="B24" s="235"/>
      <c r="C24" s="235"/>
    </row>
    <row r="25" spans="1:8">
      <c r="A25" s="233" t="s">
        <v>20</v>
      </c>
      <c r="B25" s="225"/>
      <c r="C25" s="225"/>
      <c r="D25" s="225"/>
      <c r="E25" s="225"/>
      <c r="F25" s="225"/>
      <c r="G25" s="225"/>
      <c r="H25" s="234" t="e">
        <f>SUM(H7,H15,H23)</f>
        <v>#REF!</v>
      </c>
    </row>
    <row r="26" ht="6" customHeight="1" spans="1:8">
      <c r="A26" s="235"/>
      <c r="B26" s="240"/>
      <c r="C26" s="240"/>
      <c r="D26" s="240"/>
      <c r="E26" s="240"/>
      <c r="F26" s="240"/>
      <c r="G26" s="240"/>
      <c r="H26" s="240"/>
    </row>
    <row r="27" ht="36" customHeight="1" spans="1:8">
      <c r="A27" s="235" t="s">
        <v>21</v>
      </c>
      <c r="B27" s="240"/>
      <c r="C27" s="240"/>
      <c r="D27" s="240"/>
      <c r="E27" s="240"/>
      <c r="F27" s="240"/>
      <c r="G27" s="240"/>
      <c r="H27" s="240"/>
    </row>
  </sheetData>
  <mergeCells count="9">
    <mergeCell ref="A1:H1"/>
    <mergeCell ref="A3:H3"/>
    <mergeCell ref="A7:G7"/>
    <mergeCell ref="A9:H9"/>
    <mergeCell ref="A15:G15"/>
    <mergeCell ref="A17:H17"/>
    <mergeCell ref="A23:G23"/>
    <mergeCell ref="A25:G25"/>
    <mergeCell ref="A27:H27"/>
  </mergeCells>
  <pageMargins left="0.236111111111111" right="0.236111111111111" top="1.05069444444444" bottom="1.05069444444444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99"/>
  <sheetViews>
    <sheetView view="pageBreakPreview" zoomScale="80" zoomScaleNormal="100" workbookViewId="0">
      <selection activeCell="H118" sqref="H118"/>
    </sheetView>
  </sheetViews>
  <sheetFormatPr defaultColWidth="14.4285714285714" defaultRowHeight="15" customHeight="1"/>
  <cols>
    <col min="1" max="1" width="7.42857142857143" customWidth="1"/>
    <col min="2" max="2" width="12.4285714285714" customWidth="1"/>
    <col min="3" max="3" width="15" customWidth="1"/>
    <col min="4" max="4" width="15.2857142857143" customWidth="1"/>
    <col min="5" max="5" width="13.4285714285714" customWidth="1"/>
    <col min="6" max="6" width="13.5714285714286" customWidth="1"/>
    <col min="7" max="7" width="11.8571428571429" customWidth="1"/>
    <col min="8" max="8" width="12.8571428571429" customWidth="1"/>
    <col min="9" max="9" width="31" customWidth="1"/>
    <col min="10" max="10" width="31.4285714285714" customWidth="1"/>
    <col min="11" max="11" width="101.428571428571" customWidth="1"/>
    <col min="12" max="12" width="12.7142857142857" customWidth="1"/>
    <col min="13" max="13" width="7.14285714285714" customWidth="1"/>
    <col min="14" max="14" width="10.5714285714286" customWidth="1"/>
  </cols>
  <sheetData>
    <row r="1" customHeight="1" spans="1:12">
      <c r="A1" s="207" t="s">
        <v>22</v>
      </c>
      <c r="B1" s="207"/>
      <c r="C1" s="207"/>
      <c r="D1" s="207"/>
      <c r="E1" s="207"/>
      <c r="F1" s="207"/>
      <c r="G1" s="207"/>
      <c r="H1" s="207"/>
      <c r="I1" s="207"/>
      <c r="K1" s="82"/>
      <c r="L1" s="82"/>
    </row>
    <row r="2" ht="15.75" spans="1:12">
      <c r="A2" s="202"/>
      <c r="B2" s="71"/>
      <c r="C2" s="71"/>
      <c r="D2" s="71"/>
      <c r="E2" s="71"/>
      <c r="F2" s="71"/>
      <c r="G2" s="71"/>
      <c r="H2" s="71"/>
      <c r="I2" s="71"/>
      <c r="K2" s="82"/>
      <c r="L2" s="82"/>
    </row>
    <row r="3" ht="13" customHeight="1" spans="1:12">
      <c r="A3" s="43" t="s">
        <v>23</v>
      </c>
      <c r="B3" s="44"/>
      <c r="C3" s="44"/>
      <c r="D3" s="44"/>
      <c r="E3" s="44"/>
      <c r="F3" s="44"/>
      <c r="G3" s="44"/>
      <c r="H3" s="44"/>
      <c r="I3" s="44"/>
      <c r="J3" s="208" t="s">
        <v>24</v>
      </c>
      <c r="K3" s="82"/>
      <c r="L3" s="82"/>
    </row>
    <row r="4" ht="15.75" spans="1:12">
      <c r="A4" s="43"/>
      <c r="B4" s="45"/>
      <c r="C4" s="45"/>
      <c r="D4" s="45"/>
      <c r="E4" s="45"/>
      <c r="F4" s="45"/>
      <c r="G4" s="45"/>
      <c r="H4" s="45"/>
      <c r="I4" s="45"/>
      <c r="J4" s="208"/>
      <c r="K4" s="82"/>
      <c r="L4" s="82"/>
    </row>
    <row r="5" ht="15.75" spans="1:12">
      <c r="A5" s="43" t="s">
        <v>25</v>
      </c>
      <c r="B5" s="44"/>
      <c r="C5" s="44"/>
      <c r="D5" s="44"/>
      <c r="E5" s="44"/>
      <c r="F5" s="44"/>
      <c r="G5" s="46"/>
      <c r="H5" s="47" t="s">
        <v>26</v>
      </c>
      <c r="I5" s="44"/>
      <c r="J5" s="208"/>
      <c r="K5" s="82"/>
      <c r="L5" s="82"/>
    </row>
    <row r="6" ht="15.75" spans="1:12">
      <c r="A6" s="43"/>
      <c r="B6" s="45"/>
      <c r="C6" s="45"/>
      <c r="D6" s="45"/>
      <c r="E6" s="45"/>
      <c r="F6" s="45"/>
      <c r="G6" s="45"/>
      <c r="H6" s="45"/>
      <c r="I6" s="45"/>
      <c r="J6" s="208"/>
      <c r="K6" s="85"/>
      <c r="L6" s="85"/>
    </row>
    <row r="7" ht="16.5" spans="1:12">
      <c r="A7" s="48" t="s">
        <v>27</v>
      </c>
      <c r="B7" s="44"/>
      <c r="C7" s="44"/>
      <c r="D7" s="44"/>
      <c r="E7" s="44"/>
      <c r="F7" s="44"/>
      <c r="G7" s="44"/>
      <c r="H7" s="44"/>
      <c r="I7" s="44"/>
      <c r="J7" s="208"/>
      <c r="K7" s="82"/>
      <c r="L7" s="82"/>
    </row>
    <row r="8" ht="15.75" spans="1:12">
      <c r="A8" s="49" t="s">
        <v>28</v>
      </c>
      <c r="B8" s="50" t="s">
        <v>29</v>
      </c>
      <c r="C8" s="44"/>
      <c r="D8" s="44"/>
      <c r="E8" s="44"/>
      <c r="F8" s="44"/>
      <c r="G8" s="44"/>
      <c r="H8" s="46"/>
      <c r="I8" s="209"/>
      <c r="J8" s="208"/>
      <c r="K8" s="86" t="s">
        <v>30</v>
      </c>
      <c r="L8" s="87"/>
    </row>
    <row r="9" ht="16.5" spans="1:12">
      <c r="A9" s="49" t="s">
        <v>31</v>
      </c>
      <c r="B9" s="50" t="s">
        <v>32</v>
      </c>
      <c r="C9" s="44"/>
      <c r="D9" s="44"/>
      <c r="E9" s="44"/>
      <c r="F9" s="44"/>
      <c r="G9" s="44"/>
      <c r="H9" s="46"/>
      <c r="I9" s="47" t="s">
        <v>33</v>
      </c>
      <c r="J9" s="208"/>
      <c r="K9" s="88" t="s">
        <v>34</v>
      </c>
      <c r="L9" s="89"/>
    </row>
    <row r="10" ht="16.5" spans="1:12">
      <c r="A10" s="49" t="s">
        <v>35</v>
      </c>
      <c r="B10" s="50" t="s">
        <v>36</v>
      </c>
      <c r="C10" s="44"/>
      <c r="D10" s="44"/>
      <c r="E10" s="44"/>
      <c r="F10" s="44"/>
      <c r="G10" s="44"/>
      <c r="H10" s="46"/>
      <c r="I10" s="47" t="s">
        <v>37</v>
      </c>
      <c r="J10" s="208"/>
      <c r="K10" s="91" t="s">
        <v>38</v>
      </c>
      <c r="L10" s="92">
        <f>J140</f>
        <v>3023.8273</v>
      </c>
    </row>
    <row r="11" ht="16.5" spans="1:12">
      <c r="A11" s="49" t="s">
        <v>39</v>
      </c>
      <c r="B11" s="50" t="s">
        <v>40</v>
      </c>
      <c r="C11" s="44"/>
      <c r="D11" s="44"/>
      <c r="E11" s="44"/>
      <c r="F11" s="44"/>
      <c r="G11" s="44"/>
      <c r="H11" s="46"/>
      <c r="I11" s="47">
        <v>12</v>
      </c>
      <c r="J11" s="208"/>
      <c r="K11" s="93"/>
      <c r="L11" s="93"/>
    </row>
    <row r="12" ht="15.75" spans="1:12">
      <c r="A12" s="51"/>
      <c r="I12" s="210"/>
      <c r="J12" s="208"/>
      <c r="K12" s="86" t="s">
        <v>41</v>
      </c>
      <c r="L12" s="87"/>
    </row>
    <row r="13" ht="16.5" spans="1:12">
      <c r="A13" s="48" t="s">
        <v>42</v>
      </c>
      <c r="B13" s="44"/>
      <c r="C13" s="44"/>
      <c r="D13" s="44"/>
      <c r="E13" s="44"/>
      <c r="F13" s="44"/>
      <c r="G13" s="44"/>
      <c r="H13" s="44"/>
      <c r="I13" s="44"/>
      <c r="J13" s="208"/>
      <c r="K13" s="94" t="s">
        <v>43</v>
      </c>
      <c r="L13" s="95"/>
    </row>
    <row r="14" ht="12.75" customHeight="1" spans="1:12">
      <c r="A14" s="47" t="s">
        <v>44</v>
      </c>
      <c r="B14" s="46"/>
      <c r="C14" s="47" t="s">
        <v>45</v>
      </c>
      <c r="D14" s="46"/>
      <c r="E14" s="47" t="s">
        <v>46</v>
      </c>
      <c r="F14" s="44"/>
      <c r="G14" s="44"/>
      <c r="H14" s="44"/>
      <c r="I14" s="44"/>
      <c r="J14" s="208"/>
      <c r="K14" s="96" t="s">
        <v>47</v>
      </c>
      <c r="L14" s="97">
        <v>0.11</v>
      </c>
    </row>
    <row r="15" ht="15.75" spans="1:12">
      <c r="A15" s="52" t="s">
        <v>48</v>
      </c>
      <c r="B15" s="53"/>
      <c r="C15" s="54" t="s">
        <v>11</v>
      </c>
      <c r="D15" s="55"/>
      <c r="E15" s="47">
        <v>5</v>
      </c>
      <c r="F15" s="44"/>
      <c r="G15" s="44"/>
      <c r="H15" s="44"/>
      <c r="I15" s="44"/>
      <c r="J15" s="208"/>
      <c r="K15" s="98" t="s">
        <v>49</v>
      </c>
      <c r="L15" s="99">
        <f>I54</f>
        <v>412.05</v>
      </c>
    </row>
    <row r="16" ht="15.75" spans="1:12">
      <c r="A16" s="48" t="s">
        <v>50</v>
      </c>
      <c r="B16" s="44"/>
      <c r="C16" s="44"/>
      <c r="D16" s="44"/>
      <c r="E16" s="44"/>
      <c r="F16" s="44"/>
      <c r="G16" s="44"/>
      <c r="H16" s="44"/>
      <c r="I16" s="44"/>
      <c r="J16" s="208"/>
      <c r="K16" s="98" t="s">
        <v>51</v>
      </c>
      <c r="L16" s="99">
        <f>I106</f>
        <v>83.25</v>
      </c>
    </row>
    <row r="17" ht="15.75" spans="1:12">
      <c r="A17" s="49">
        <v>1</v>
      </c>
      <c r="B17" s="50" t="s">
        <v>52</v>
      </c>
      <c r="C17" s="44"/>
      <c r="D17" s="44"/>
      <c r="E17" s="44"/>
      <c r="F17" s="44"/>
      <c r="G17" s="44"/>
      <c r="H17" s="46"/>
      <c r="I17" s="47" t="s">
        <v>48</v>
      </c>
      <c r="J17" s="208"/>
      <c r="K17" s="98" t="s">
        <v>53</v>
      </c>
      <c r="L17" s="99">
        <f>I53</f>
        <v>176.6</v>
      </c>
    </row>
    <row r="18" ht="15.75" spans="1:12">
      <c r="A18" s="49">
        <v>2</v>
      </c>
      <c r="B18" s="50" t="s">
        <v>54</v>
      </c>
      <c r="C18" s="44"/>
      <c r="D18" s="44"/>
      <c r="E18" s="44"/>
      <c r="F18" s="44"/>
      <c r="G18" s="44"/>
      <c r="H18" s="46"/>
      <c r="I18" s="47" t="s">
        <v>55</v>
      </c>
      <c r="J18" s="208"/>
      <c r="K18" s="102" t="s">
        <v>56</v>
      </c>
      <c r="L18" s="103">
        <f>SUM(L15:L17)</f>
        <v>671.9</v>
      </c>
    </row>
    <row r="19" ht="15.75" spans="1:12">
      <c r="A19" s="49">
        <v>3</v>
      </c>
      <c r="B19" s="50" t="s">
        <v>57</v>
      </c>
      <c r="C19" s="44"/>
      <c r="D19" s="44"/>
      <c r="E19" s="44"/>
      <c r="F19" s="44"/>
      <c r="G19" s="44"/>
      <c r="H19" s="46"/>
      <c r="I19" s="211">
        <v>1389.95</v>
      </c>
      <c r="J19" s="208"/>
      <c r="K19" s="98" t="s">
        <v>58</v>
      </c>
      <c r="L19" s="104">
        <f>I141</f>
        <v>4070.62</v>
      </c>
    </row>
    <row r="20" ht="38.25" spans="1:12">
      <c r="A20" s="56">
        <v>4</v>
      </c>
      <c r="B20" s="57" t="s">
        <v>59</v>
      </c>
      <c r="C20" s="44"/>
      <c r="D20" s="44"/>
      <c r="E20" s="44"/>
      <c r="F20" s="44"/>
      <c r="G20" s="44"/>
      <c r="H20" s="46"/>
      <c r="I20" s="212" t="s">
        <v>60</v>
      </c>
      <c r="J20" s="208"/>
      <c r="K20" s="105" t="s">
        <v>61</v>
      </c>
      <c r="L20" s="106">
        <f>L19-L18</f>
        <v>3398.72</v>
      </c>
    </row>
    <row r="21" ht="16.5" spans="1:12">
      <c r="A21" s="49">
        <v>5</v>
      </c>
      <c r="B21" s="50" t="s">
        <v>62</v>
      </c>
      <c r="C21" s="44"/>
      <c r="D21" s="44"/>
      <c r="E21" s="44"/>
      <c r="F21" s="44"/>
      <c r="G21" s="44"/>
      <c r="H21" s="46"/>
      <c r="I21" s="209" t="s">
        <v>63</v>
      </c>
      <c r="J21" s="208"/>
      <c r="K21" s="107" t="s">
        <v>64</v>
      </c>
      <c r="L21" s="108">
        <f>L20*11%</f>
        <v>373.8592</v>
      </c>
    </row>
    <row r="22" ht="16.5" spans="1:12">
      <c r="A22" s="58"/>
      <c r="B22" s="44"/>
      <c r="C22" s="44"/>
      <c r="D22" s="44"/>
      <c r="E22" s="44"/>
      <c r="F22" s="44"/>
      <c r="G22" s="44"/>
      <c r="H22" s="44"/>
      <c r="I22" s="44"/>
      <c r="J22" s="208"/>
      <c r="K22" s="96" t="s">
        <v>65</v>
      </c>
      <c r="L22" s="109"/>
    </row>
    <row r="23" ht="15.75" customHeight="1" spans="1:12">
      <c r="A23" s="48" t="s">
        <v>66</v>
      </c>
      <c r="B23" s="44"/>
      <c r="C23" s="44"/>
      <c r="D23" s="44"/>
      <c r="E23" s="44"/>
      <c r="F23" s="44"/>
      <c r="G23" s="44"/>
      <c r="H23" s="44"/>
      <c r="I23" s="44"/>
      <c r="J23" s="208"/>
      <c r="K23" s="111" t="s">
        <v>67</v>
      </c>
      <c r="L23" s="112">
        <v>0.012</v>
      </c>
    </row>
    <row r="24" ht="15.75" customHeight="1" spans="1:12">
      <c r="A24" s="59">
        <v>1</v>
      </c>
      <c r="B24" s="48" t="s">
        <v>68</v>
      </c>
      <c r="C24" s="44"/>
      <c r="D24" s="44"/>
      <c r="E24" s="44"/>
      <c r="F24" s="44"/>
      <c r="G24" s="46"/>
      <c r="H24" s="60" t="s">
        <v>69</v>
      </c>
      <c r="I24" s="48" t="s">
        <v>70</v>
      </c>
      <c r="J24" s="208"/>
      <c r="K24" s="114" t="s">
        <v>71</v>
      </c>
      <c r="L24" s="115">
        <v>0.048</v>
      </c>
    </row>
    <row r="25" ht="15.75" customHeight="1" spans="1:12">
      <c r="A25" s="61" t="s">
        <v>28</v>
      </c>
      <c r="B25" s="50" t="s">
        <v>72</v>
      </c>
      <c r="C25" s="44"/>
      <c r="D25" s="44"/>
      <c r="E25" s="44"/>
      <c r="F25" s="44"/>
      <c r="G25" s="46"/>
      <c r="H25" s="62"/>
      <c r="I25" s="213">
        <f>I19</f>
        <v>1389.95</v>
      </c>
      <c r="J25" s="208"/>
      <c r="K25" s="98" t="s">
        <v>73</v>
      </c>
      <c r="L25" s="104">
        <f>L19</f>
        <v>4070.62</v>
      </c>
    </row>
    <row r="26" ht="15.75" customHeight="1" spans="1:12">
      <c r="A26" s="61" t="s">
        <v>31</v>
      </c>
      <c r="B26" s="50" t="s">
        <v>74</v>
      </c>
      <c r="C26" s="44"/>
      <c r="D26" s="44"/>
      <c r="E26" s="44"/>
      <c r="F26" s="44"/>
      <c r="G26" s="46"/>
      <c r="H26" s="63"/>
      <c r="I26" s="214">
        <v>0</v>
      </c>
      <c r="J26" s="208"/>
      <c r="K26" s="107" t="s">
        <v>75</v>
      </c>
      <c r="L26" s="108">
        <f>L25*L23</f>
        <v>48.84744</v>
      </c>
    </row>
    <row r="27" ht="15.75" customHeight="1" spans="1:12">
      <c r="A27" s="61" t="s">
        <v>35</v>
      </c>
      <c r="B27" s="50" t="s">
        <v>76</v>
      </c>
      <c r="C27" s="44"/>
      <c r="D27" s="44"/>
      <c r="E27" s="44"/>
      <c r="F27" s="44"/>
      <c r="G27" s="46"/>
      <c r="H27" s="63">
        <v>0.2</v>
      </c>
      <c r="I27" s="213">
        <f>ROUND(1320*20%,2)</f>
        <v>264</v>
      </c>
      <c r="J27" s="208"/>
      <c r="K27" s="96" t="s">
        <v>77</v>
      </c>
      <c r="L27" s="97">
        <v>0.01</v>
      </c>
    </row>
    <row r="28" ht="15.75" customHeight="1" spans="1:12">
      <c r="A28" s="61" t="s">
        <v>39</v>
      </c>
      <c r="B28" s="50" t="s">
        <v>78</v>
      </c>
      <c r="C28" s="44"/>
      <c r="D28" s="44"/>
      <c r="E28" s="44"/>
      <c r="F28" s="44"/>
      <c r="G28" s="46"/>
      <c r="H28" s="63"/>
      <c r="I28" s="213">
        <v>0</v>
      </c>
      <c r="J28" s="208"/>
      <c r="K28" s="105" t="s">
        <v>58</v>
      </c>
      <c r="L28" s="106">
        <f>L19</f>
        <v>4070.62</v>
      </c>
    </row>
    <row r="29" ht="15.75" customHeight="1" spans="1:12">
      <c r="A29" s="61" t="s">
        <v>79</v>
      </c>
      <c r="B29" s="50" t="s">
        <v>80</v>
      </c>
      <c r="C29" s="44"/>
      <c r="D29" s="44"/>
      <c r="E29" s="44"/>
      <c r="F29" s="44"/>
      <c r="G29" s="46"/>
      <c r="H29" s="63"/>
      <c r="I29" s="213">
        <v>0</v>
      </c>
      <c r="J29" s="208"/>
      <c r="K29" s="107" t="s">
        <v>64</v>
      </c>
      <c r="L29" s="108">
        <f>L28*L27</f>
        <v>40.7062</v>
      </c>
    </row>
    <row r="30" ht="15.75" customHeight="1" spans="1:12">
      <c r="A30" s="61" t="s">
        <v>81</v>
      </c>
      <c r="B30" s="50" t="s">
        <v>82</v>
      </c>
      <c r="C30" s="44"/>
      <c r="D30" s="44"/>
      <c r="E30" s="44"/>
      <c r="F30" s="44"/>
      <c r="G30" s="46"/>
      <c r="H30" s="63"/>
      <c r="I30" s="213">
        <v>0</v>
      </c>
      <c r="J30" s="208"/>
      <c r="K30" s="96" t="s">
        <v>83</v>
      </c>
      <c r="L30" s="97">
        <f>H119</f>
        <v>0.03</v>
      </c>
    </row>
    <row r="31" ht="15.75" customHeight="1" spans="1:12">
      <c r="A31" s="48" t="s">
        <v>84</v>
      </c>
      <c r="B31" s="44"/>
      <c r="C31" s="44"/>
      <c r="D31" s="44"/>
      <c r="E31" s="44"/>
      <c r="F31" s="44"/>
      <c r="G31" s="44"/>
      <c r="H31" s="46"/>
      <c r="I31" s="117">
        <f>SUM(I25:I30)</f>
        <v>1653.95</v>
      </c>
      <c r="J31" s="118">
        <f>SUM(I25:I30)-(I25*6%)</f>
        <v>1570.553</v>
      </c>
      <c r="K31" s="105" t="s">
        <v>58</v>
      </c>
      <c r="L31" s="106">
        <f>L19</f>
        <v>4070.62</v>
      </c>
    </row>
    <row r="32" ht="15.75" customHeight="1" spans="1:12">
      <c r="A32" s="64"/>
      <c r="I32" s="90"/>
      <c r="J32" s="119"/>
      <c r="K32" s="107" t="s">
        <v>64</v>
      </c>
      <c r="L32" s="108">
        <f>L31*L30</f>
        <v>122.1186</v>
      </c>
    </row>
    <row r="33" ht="15.75" customHeight="1" spans="1:12">
      <c r="A33" s="48" t="s">
        <v>85</v>
      </c>
      <c r="B33" s="44"/>
      <c r="C33" s="44"/>
      <c r="D33" s="44"/>
      <c r="E33" s="44"/>
      <c r="F33" s="44"/>
      <c r="G33" s="44"/>
      <c r="H33" s="44"/>
      <c r="I33" s="46"/>
      <c r="J33" s="119"/>
      <c r="K33" s="96" t="s">
        <v>86</v>
      </c>
      <c r="L33" s="97">
        <f>H118</f>
        <v>0.0065</v>
      </c>
    </row>
    <row r="34" ht="15.75" customHeight="1" spans="1:12">
      <c r="A34" s="48" t="s">
        <v>87</v>
      </c>
      <c r="B34" s="44"/>
      <c r="C34" s="44"/>
      <c r="D34" s="44"/>
      <c r="E34" s="44"/>
      <c r="F34" s="44"/>
      <c r="G34" s="46"/>
      <c r="H34" s="60" t="s">
        <v>69</v>
      </c>
      <c r="I34" s="60" t="s">
        <v>70</v>
      </c>
      <c r="J34" s="120"/>
      <c r="K34" s="105" t="s">
        <v>58</v>
      </c>
      <c r="L34" s="106">
        <f>L19</f>
        <v>4070.62</v>
      </c>
    </row>
    <row r="35" ht="15.75" customHeight="1" spans="1:12">
      <c r="A35" s="61" t="s">
        <v>28</v>
      </c>
      <c r="B35" s="50" t="s">
        <v>88</v>
      </c>
      <c r="C35" s="44"/>
      <c r="D35" s="44"/>
      <c r="E35" s="44"/>
      <c r="F35" s="44"/>
      <c r="G35" s="46"/>
      <c r="H35" s="63">
        <f>ROUND(1/12,4)</f>
        <v>0.0833</v>
      </c>
      <c r="I35" s="121">
        <f>ROUND(I31*H35,2)</f>
        <v>137.77</v>
      </c>
      <c r="J35" s="118">
        <f>I35+(I35*$H$50)</f>
        <v>185.71396</v>
      </c>
      <c r="K35" s="107" t="s">
        <v>64</v>
      </c>
      <c r="L35" s="108">
        <f>L34*L33</f>
        <v>26.45903</v>
      </c>
    </row>
    <row r="36" ht="15.75" customHeight="1" spans="1:12">
      <c r="A36" s="61" t="s">
        <v>31</v>
      </c>
      <c r="B36" s="50" t="s">
        <v>89</v>
      </c>
      <c r="C36" s="44"/>
      <c r="D36" s="44"/>
      <c r="E36" s="44"/>
      <c r="F36" s="44"/>
      <c r="G36" s="46"/>
      <c r="H36" s="65">
        <v>0.121</v>
      </c>
      <c r="I36" s="121">
        <f>ROUND(I31*H36,2)</f>
        <v>200.13</v>
      </c>
      <c r="J36" s="118">
        <f>I36+(I36*$H$50)</f>
        <v>269.77524</v>
      </c>
      <c r="K36" s="96" t="s">
        <v>90</v>
      </c>
      <c r="L36" s="97">
        <f>H120</f>
        <v>0.05</v>
      </c>
    </row>
    <row r="37" ht="15.75" customHeight="1" spans="1:12">
      <c r="A37" s="48" t="s">
        <v>91</v>
      </c>
      <c r="B37" s="44"/>
      <c r="C37" s="44"/>
      <c r="D37" s="44"/>
      <c r="E37" s="44"/>
      <c r="F37" s="44"/>
      <c r="G37" s="46"/>
      <c r="H37" s="66">
        <f t="shared" ref="H37:I37" si="0">SUM(H35:H36)</f>
        <v>0.2043</v>
      </c>
      <c r="I37" s="117">
        <f t="shared" si="0"/>
        <v>337.9</v>
      </c>
      <c r="J37" s="116"/>
      <c r="K37" s="105" t="s">
        <v>58</v>
      </c>
      <c r="L37" s="106">
        <f>L19</f>
        <v>4070.62</v>
      </c>
    </row>
    <row r="38" ht="15.75" customHeight="1" spans="1:12">
      <c r="A38" s="67" t="s">
        <v>92</v>
      </c>
      <c r="B38" s="68"/>
      <c r="C38" s="68"/>
      <c r="D38" s="68"/>
      <c r="E38" s="68"/>
      <c r="F38" s="68"/>
      <c r="G38" s="69" t="s">
        <v>93</v>
      </c>
      <c r="H38" s="44"/>
      <c r="I38" s="122">
        <f>I31</f>
        <v>1653.95</v>
      </c>
      <c r="J38" s="123"/>
      <c r="K38" s="107" t="s">
        <v>64</v>
      </c>
      <c r="L38" s="108">
        <f>L37*L36</f>
        <v>203.531</v>
      </c>
    </row>
    <row r="39" ht="15.75" customHeight="1" spans="1:12">
      <c r="A39" s="70"/>
      <c r="F39" s="71"/>
      <c r="G39" s="69" t="s">
        <v>94</v>
      </c>
      <c r="H39" s="44"/>
      <c r="I39" s="122">
        <f>I37</f>
        <v>337.9</v>
      </c>
      <c r="J39" s="124"/>
      <c r="K39" s="126" t="s">
        <v>95</v>
      </c>
      <c r="L39" s="127">
        <f>L21+L26+L29+L32+L35+L38</f>
        <v>815.52147</v>
      </c>
    </row>
    <row r="40" ht="15.75" customHeight="1" spans="1:12">
      <c r="A40" s="72"/>
      <c r="B40" s="73"/>
      <c r="C40" s="73"/>
      <c r="D40" s="73"/>
      <c r="E40" s="73"/>
      <c r="F40" s="73"/>
      <c r="G40" s="74" t="s">
        <v>96</v>
      </c>
      <c r="H40" s="44"/>
      <c r="I40" s="125">
        <f>SUM(I38:I39)</f>
        <v>1991.85</v>
      </c>
      <c r="J40" s="123"/>
      <c r="K40" s="129"/>
      <c r="L40" s="129"/>
    </row>
    <row r="41" ht="15.75" customHeight="1" spans="1:12">
      <c r="A41" s="48" t="s">
        <v>97</v>
      </c>
      <c r="B41" s="44"/>
      <c r="C41" s="44"/>
      <c r="D41" s="44"/>
      <c r="E41" s="44"/>
      <c r="F41" s="44"/>
      <c r="G41" s="46"/>
      <c r="H41" s="60" t="s">
        <v>69</v>
      </c>
      <c r="I41" s="60" t="s">
        <v>70</v>
      </c>
      <c r="J41" s="123"/>
      <c r="K41" s="130" t="s">
        <v>98</v>
      </c>
      <c r="L41" s="131"/>
    </row>
    <row r="42" ht="15.75" customHeight="1" spans="1:12">
      <c r="A42" s="61" t="s">
        <v>28</v>
      </c>
      <c r="B42" s="50" t="s">
        <v>99</v>
      </c>
      <c r="C42" s="44"/>
      <c r="D42" s="44"/>
      <c r="E42" s="44"/>
      <c r="F42" s="44"/>
      <c r="G42" s="46"/>
      <c r="H42" s="63">
        <v>0.2</v>
      </c>
      <c r="I42" s="121">
        <f t="shared" ref="I42:I49" si="1">ROUND($I$40*H42,2)</f>
        <v>398.37</v>
      </c>
      <c r="J42" s="128" t="s">
        <v>100</v>
      </c>
      <c r="K42" s="132" t="s">
        <v>101</v>
      </c>
      <c r="L42" s="133"/>
    </row>
    <row r="43" ht="15.75" customHeight="1" spans="1:12">
      <c r="A43" s="61" t="s">
        <v>31</v>
      </c>
      <c r="B43" s="50" t="s">
        <v>102</v>
      </c>
      <c r="C43" s="44"/>
      <c r="D43" s="44"/>
      <c r="E43" s="44"/>
      <c r="F43" s="44"/>
      <c r="G43" s="46"/>
      <c r="H43" s="63">
        <v>0.025</v>
      </c>
      <c r="I43" s="121">
        <f t="shared" si="1"/>
        <v>49.8</v>
      </c>
      <c r="J43" s="118">
        <f>$I$31*H43</f>
        <v>41.34875</v>
      </c>
      <c r="K43" s="134" t="s">
        <v>101</v>
      </c>
      <c r="L43" s="135">
        <f>L10+L39</f>
        <v>3839.34877</v>
      </c>
    </row>
    <row r="44" ht="15.75" customHeight="1" spans="1:12">
      <c r="A44" s="61" t="s">
        <v>35</v>
      </c>
      <c r="B44" s="50" t="s">
        <v>103</v>
      </c>
      <c r="C44" s="44"/>
      <c r="D44" s="44"/>
      <c r="E44" s="44"/>
      <c r="F44" s="44"/>
      <c r="G44" s="46"/>
      <c r="H44" s="63">
        <v>0.01</v>
      </c>
      <c r="I44" s="121">
        <f t="shared" si="1"/>
        <v>19.92</v>
      </c>
      <c r="J44" s="128" t="s">
        <v>100</v>
      </c>
      <c r="K44" s="93"/>
      <c r="L44" s="136"/>
    </row>
    <row r="45" ht="15.75" customHeight="1" spans="1:12">
      <c r="A45" s="61" t="s">
        <v>39</v>
      </c>
      <c r="B45" s="50" t="s">
        <v>104</v>
      </c>
      <c r="C45" s="44"/>
      <c r="D45" s="44"/>
      <c r="E45" s="44"/>
      <c r="F45" s="44"/>
      <c r="G45" s="46"/>
      <c r="H45" s="63">
        <v>0.015</v>
      </c>
      <c r="I45" s="121">
        <f t="shared" si="1"/>
        <v>29.88</v>
      </c>
      <c r="J45" s="118">
        <f>$I$31*H45</f>
        <v>24.80925</v>
      </c>
      <c r="K45" s="93"/>
      <c r="L45" s="136"/>
    </row>
    <row r="46" ht="15.75" customHeight="1" spans="1:12">
      <c r="A46" s="61" t="s">
        <v>79</v>
      </c>
      <c r="B46" s="50" t="s">
        <v>105</v>
      </c>
      <c r="C46" s="44"/>
      <c r="D46" s="44"/>
      <c r="E46" s="44"/>
      <c r="F46" s="44"/>
      <c r="G46" s="46"/>
      <c r="H46" s="63">
        <v>0.01</v>
      </c>
      <c r="I46" s="121">
        <f t="shared" si="1"/>
        <v>19.92</v>
      </c>
      <c r="J46" s="118">
        <f>$I$31*H46</f>
        <v>16.5395</v>
      </c>
      <c r="K46" s="93"/>
      <c r="L46" s="136"/>
    </row>
    <row r="47" ht="15.75" customHeight="1" spans="1:12">
      <c r="A47" s="61" t="s">
        <v>81</v>
      </c>
      <c r="B47" s="50" t="s">
        <v>106</v>
      </c>
      <c r="C47" s="44"/>
      <c r="D47" s="44"/>
      <c r="E47" s="44"/>
      <c r="F47" s="44"/>
      <c r="G47" s="46"/>
      <c r="H47" s="63">
        <v>0.006</v>
      </c>
      <c r="I47" s="121">
        <f t="shared" si="1"/>
        <v>11.95</v>
      </c>
      <c r="J47" s="118">
        <f>$I$31*H47</f>
        <v>9.9237</v>
      </c>
      <c r="K47" s="93"/>
      <c r="L47" s="136"/>
    </row>
    <row r="48" ht="15.75" customHeight="1" spans="1:12">
      <c r="A48" s="61" t="s">
        <v>107</v>
      </c>
      <c r="B48" s="50" t="s">
        <v>108</v>
      </c>
      <c r="C48" s="44"/>
      <c r="D48" s="44"/>
      <c r="E48" s="44"/>
      <c r="F48" s="44"/>
      <c r="G48" s="46"/>
      <c r="H48" s="63">
        <v>0.002</v>
      </c>
      <c r="I48" s="121">
        <f t="shared" si="1"/>
        <v>3.98</v>
      </c>
      <c r="J48" s="118">
        <f>$I$31*H48</f>
        <v>3.3079</v>
      </c>
      <c r="K48" s="93"/>
      <c r="L48" s="136"/>
    </row>
    <row r="49" ht="15.75" customHeight="1" spans="1:12">
      <c r="A49" s="61" t="s">
        <v>109</v>
      </c>
      <c r="B49" s="50" t="s">
        <v>110</v>
      </c>
      <c r="C49" s="44"/>
      <c r="D49" s="44"/>
      <c r="E49" s="44"/>
      <c r="F49" s="44"/>
      <c r="G49" s="46"/>
      <c r="H49" s="63">
        <v>0.08</v>
      </c>
      <c r="I49" s="121">
        <f t="shared" si="1"/>
        <v>159.35</v>
      </c>
      <c r="J49" s="118">
        <f>$I$31*H49</f>
        <v>132.316</v>
      </c>
      <c r="K49" s="137" t="s">
        <v>111</v>
      </c>
      <c r="L49" s="138"/>
    </row>
    <row r="50" ht="15.75" customHeight="1" spans="1:12">
      <c r="A50" s="48" t="s">
        <v>112</v>
      </c>
      <c r="B50" s="44"/>
      <c r="C50" s="44"/>
      <c r="D50" s="44"/>
      <c r="E50" s="44"/>
      <c r="F50" s="44"/>
      <c r="G50" s="46"/>
      <c r="H50" s="66">
        <f t="shared" ref="H50:I50" si="2">SUM(H42:H49)</f>
        <v>0.348</v>
      </c>
      <c r="I50" s="117">
        <f t="shared" si="2"/>
        <v>693.17</v>
      </c>
      <c r="J50" s="124"/>
      <c r="K50" s="139" t="s">
        <v>113</v>
      </c>
      <c r="L50" s="140"/>
    </row>
    <row r="51" ht="15.75" customHeight="1" spans="1:12">
      <c r="A51" s="75"/>
      <c r="B51" s="44"/>
      <c r="C51" s="44"/>
      <c r="D51" s="44"/>
      <c r="E51" s="44"/>
      <c r="F51" s="44"/>
      <c r="G51" s="44"/>
      <c r="H51" s="44"/>
      <c r="I51" s="46"/>
      <c r="J51" s="124"/>
      <c r="K51" s="141" t="s">
        <v>114</v>
      </c>
      <c r="L51" s="142">
        <v>5</v>
      </c>
    </row>
    <row r="52" ht="15.75" customHeight="1" spans="1:12">
      <c r="A52" s="48" t="s">
        <v>115</v>
      </c>
      <c r="B52" s="44"/>
      <c r="C52" s="44"/>
      <c r="D52" s="44"/>
      <c r="E52" s="44"/>
      <c r="F52" s="44"/>
      <c r="G52" s="46"/>
      <c r="H52" s="66"/>
      <c r="I52" s="60" t="s">
        <v>70</v>
      </c>
      <c r="J52" s="124"/>
      <c r="K52" s="143" t="s">
        <v>116</v>
      </c>
      <c r="L52" s="144">
        <f>L43</f>
        <v>3839.34877</v>
      </c>
    </row>
    <row r="53" ht="15.75" customHeight="1" spans="1:12">
      <c r="A53" s="61" t="s">
        <v>28</v>
      </c>
      <c r="B53" s="58" t="s">
        <v>117</v>
      </c>
      <c r="C53" s="44"/>
      <c r="D53" s="44"/>
      <c r="E53" s="44"/>
      <c r="F53" s="44"/>
      <c r="G53" s="46"/>
      <c r="H53" s="76">
        <v>5</v>
      </c>
      <c r="I53" s="110">
        <f>ROUND((H53*2*26)-0.06*I25,2)</f>
        <v>176.6</v>
      </c>
      <c r="J53" s="118">
        <f>I53</f>
        <v>176.6</v>
      </c>
      <c r="K53" s="146"/>
      <c r="L53" s="147"/>
    </row>
    <row r="54" ht="15.75" customHeight="1" spans="1:12">
      <c r="A54" s="61" t="s">
        <v>31</v>
      </c>
      <c r="B54" s="58" t="s">
        <v>118</v>
      </c>
      <c r="C54" s="44"/>
      <c r="D54" s="44"/>
      <c r="E54" s="44"/>
      <c r="F54" s="44"/>
      <c r="G54" s="46"/>
      <c r="H54" s="49" t="s">
        <v>119</v>
      </c>
      <c r="I54" s="110">
        <v>412.05</v>
      </c>
      <c r="J54" s="118">
        <f>I54</f>
        <v>412.05</v>
      </c>
      <c r="K54" s="148"/>
      <c r="L54" s="149"/>
    </row>
    <row r="55" ht="15.75" customHeight="1" spans="1:12">
      <c r="A55" s="77" t="s">
        <v>35</v>
      </c>
      <c r="B55" s="78" t="s">
        <v>120</v>
      </c>
      <c r="C55" s="44"/>
      <c r="D55" s="44"/>
      <c r="E55" s="44"/>
      <c r="F55" s="44"/>
      <c r="G55" s="46"/>
      <c r="H55" s="79" t="s">
        <v>119</v>
      </c>
      <c r="I55" s="145">
        <v>42</v>
      </c>
      <c r="J55" s="118">
        <f>I55</f>
        <v>42</v>
      </c>
      <c r="K55" s="150" t="s">
        <v>121</v>
      </c>
      <c r="L55" s="151">
        <f>I141</f>
        <v>4070.62</v>
      </c>
    </row>
    <row r="56" ht="15.75" customHeight="1" spans="1:12">
      <c r="A56" s="61" t="s">
        <v>39</v>
      </c>
      <c r="B56" s="58" t="s">
        <v>122</v>
      </c>
      <c r="C56" s="44"/>
      <c r="D56" s="44"/>
      <c r="E56" s="44"/>
      <c r="F56" s="44"/>
      <c r="G56" s="46"/>
      <c r="H56" s="49" t="s">
        <v>119</v>
      </c>
      <c r="I56" s="110">
        <f>ROUND((I25*26)*0.002/12,2)</f>
        <v>6.02</v>
      </c>
      <c r="J56" s="118">
        <f>I56</f>
        <v>6.02</v>
      </c>
      <c r="K56" s="152" t="s">
        <v>123</v>
      </c>
      <c r="L56" s="144">
        <f>L43</f>
        <v>3839.34877</v>
      </c>
    </row>
    <row r="57" ht="15.75" customHeight="1" spans="1:12">
      <c r="A57" s="48" t="s">
        <v>124</v>
      </c>
      <c r="B57" s="44"/>
      <c r="C57" s="44"/>
      <c r="D57" s="44"/>
      <c r="E57" s="44"/>
      <c r="F57" s="44"/>
      <c r="G57" s="44"/>
      <c r="H57" s="46"/>
      <c r="I57" s="215">
        <f>SUM(I53:I56)</f>
        <v>636.67</v>
      </c>
      <c r="J57" s="116"/>
      <c r="K57" s="153" t="s">
        <v>125</v>
      </c>
      <c r="L57" s="154">
        <f>L55-L56</f>
        <v>231.271230000001</v>
      </c>
    </row>
    <row r="58" ht="15.75" customHeight="1" spans="1:12">
      <c r="A58" s="75"/>
      <c r="B58" s="44"/>
      <c r="C58" s="44"/>
      <c r="D58" s="44"/>
      <c r="E58" s="44"/>
      <c r="F58" s="44"/>
      <c r="G58" s="44"/>
      <c r="H58" s="44"/>
      <c r="I58" s="46"/>
      <c r="J58" s="116"/>
      <c r="K58" s="155" t="s">
        <v>126</v>
      </c>
      <c r="L58" s="156">
        <f>SUM(I70:I73,I98,I106,I115)</f>
        <v>256.53</v>
      </c>
    </row>
    <row r="59" ht="15.75" customHeight="1" spans="1:12">
      <c r="A59" s="48" t="s">
        <v>127</v>
      </c>
      <c r="B59" s="44"/>
      <c r="C59" s="44"/>
      <c r="D59" s="44"/>
      <c r="E59" s="44"/>
      <c r="F59" s="44"/>
      <c r="G59" s="44"/>
      <c r="H59" s="44"/>
      <c r="I59" s="46"/>
      <c r="J59" s="116"/>
      <c r="K59" s="155" t="s">
        <v>128</v>
      </c>
      <c r="L59" s="157">
        <f>L57-L58</f>
        <v>-25.2587699999988</v>
      </c>
    </row>
    <row r="60" ht="15.75" customHeight="1" spans="1:12">
      <c r="A60" s="48" t="s">
        <v>129</v>
      </c>
      <c r="B60" s="44"/>
      <c r="C60" s="44"/>
      <c r="D60" s="44"/>
      <c r="E60" s="44"/>
      <c r="F60" s="44"/>
      <c r="G60" s="44"/>
      <c r="H60" s="46"/>
      <c r="I60" s="60" t="s">
        <v>70</v>
      </c>
      <c r="J60" s="116"/>
      <c r="K60" s="158" t="s">
        <v>130</v>
      </c>
      <c r="L60" s="159">
        <f>ROUND(L59*L51,2)</f>
        <v>-126.29</v>
      </c>
    </row>
    <row r="61" ht="15.75" customHeight="1" spans="1:12">
      <c r="A61" s="61" t="s">
        <v>131</v>
      </c>
      <c r="B61" s="47" t="s">
        <v>132</v>
      </c>
      <c r="C61" s="44"/>
      <c r="D61" s="44"/>
      <c r="E61" s="44"/>
      <c r="F61" s="44"/>
      <c r="G61" s="44"/>
      <c r="H61" s="46"/>
      <c r="I61" s="121">
        <f>I37</f>
        <v>337.9</v>
      </c>
      <c r="J61" s="116"/>
      <c r="K61" s="158" t="s">
        <v>133</v>
      </c>
      <c r="L61" s="159">
        <f>ROUND((L59*12)*L51,2)</f>
        <v>-1515.53</v>
      </c>
    </row>
    <row r="62" ht="15.75" customHeight="1" spans="1:14">
      <c r="A62" s="61" t="s">
        <v>134</v>
      </c>
      <c r="B62" s="47" t="s">
        <v>135</v>
      </c>
      <c r="C62" s="44"/>
      <c r="D62" s="44"/>
      <c r="E62" s="44"/>
      <c r="F62" s="44"/>
      <c r="G62" s="44"/>
      <c r="H62" s="46"/>
      <c r="I62" s="121">
        <f>I50</f>
        <v>693.17</v>
      </c>
      <c r="J62" s="116"/>
      <c r="K62" s="160" t="s">
        <v>136</v>
      </c>
      <c r="L62" s="161"/>
      <c r="N62" s="216"/>
    </row>
    <row r="63" ht="15.75" customHeight="1" spans="1:12">
      <c r="A63" s="61" t="s">
        <v>137</v>
      </c>
      <c r="B63" s="47" t="s">
        <v>138</v>
      </c>
      <c r="C63" s="44"/>
      <c r="D63" s="44"/>
      <c r="E63" s="44"/>
      <c r="F63" s="44"/>
      <c r="G63" s="44"/>
      <c r="H63" s="46"/>
      <c r="I63" s="121">
        <f>I57</f>
        <v>636.67</v>
      </c>
      <c r="J63" s="116"/>
      <c r="K63" s="162"/>
      <c r="L63" s="163"/>
    </row>
    <row r="64" ht="15.75" customHeight="1" spans="1:12">
      <c r="A64" s="48" t="s">
        <v>139</v>
      </c>
      <c r="B64" s="44"/>
      <c r="C64" s="44"/>
      <c r="D64" s="44"/>
      <c r="E64" s="44"/>
      <c r="F64" s="44"/>
      <c r="G64" s="44"/>
      <c r="H64" s="46"/>
      <c r="I64" s="117">
        <f>SUM(I61:I63)</f>
        <v>1667.74</v>
      </c>
      <c r="J64" s="116"/>
      <c r="K64" s="162"/>
      <c r="L64" s="163"/>
    </row>
    <row r="65" ht="15.75" customHeight="1" spans="1:12">
      <c r="A65" s="80" t="s">
        <v>140</v>
      </c>
      <c r="B65" s="68"/>
      <c r="C65" s="68"/>
      <c r="D65" s="68"/>
      <c r="E65" s="68"/>
      <c r="F65" s="68"/>
      <c r="G65" s="69" t="s">
        <v>93</v>
      </c>
      <c r="H65" s="44"/>
      <c r="I65" s="122">
        <f>I31</f>
        <v>1653.95</v>
      </c>
      <c r="J65" s="116"/>
      <c r="K65" s="162"/>
      <c r="L65" s="163"/>
    </row>
    <row r="66" ht="15.75" customHeight="1" spans="1:12">
      <c r="A66" s="70"/>
      <c r="F66" s="71"/>
      <c r="G66" s="69" t="s">
        <v>141</v>
      </c>
      <c r="H66" s="44"/>
      <c r="I66" s="122">
        <f>I64</f>
        <v>1667.74</v>
      </c>
      <c r="J66" s="116"/>
      <c r="K66" s="162"/>
      <c r="L66" s="163"/>
    </row>
    <row r="67" ht="15.75" customHeight="1" spans="1:12">
      <c r="A67" s="72"/>
      <c r="B67" s="73"/>
      <c r="C67" s="73"/>
      <c r="D67" s="73"/>
      <c r="E67" s="73"/>
      <c r="F67" s="73"/>
      <c r="G67" s="74" t="s">
        <v>96</v>
      </c>
      <c r="H67" s="44"/>
      <c r="I67" s="125">
        <f>SUM(I65:I66)</f>
        <v>3321.69</v>
      </c>
      <c r="J67" s="116"/>
      <c r="K67" s="162"/>
      <c r="L67" s="163"/>
    </row>
    <row r="68" ht="15.75" customHeight="1" spans="1:12">
      <c r="A68" s="48" t="s">
        <v>142</v>
      </c>
      <c r="B68" s="44"/>
      <c r="C68" s="44"/>
      <c r="D68" s="44"/>
      <c r="E68" s="44"/>
      <c r="F68" s="44"/>
      <c r="G68" s="44"/>
      <c r="H68" s="44"/>
      <c r="I68" s="46"/>
      <c r="J68" s="116"/>
      <c r="K68" s="162"/>
      <c r="L68" s="163"/>
    </row>
    <row r="69" ht="15.75" customHeight="1" spans="1:12">
      <c r="A69" s="61">
        <v>3</v>
      </c>
      <c r="B69" s="48" t="s">
        <v>143</v>
      </c>
      <c r="C69" s="44"/>
      <c r="D69" s="44"/>
      <c r="E69" s="44"/>
      <c r="F69" s="44"/>
      <c r="G69" s="46"/>
      <c r="H69" s="60" t="s">
        <v>69</v>
      </c>
      <c r="I69" s="60" t="s">
        <v>70</v>
      </c>
      <c r="J69" s="116"/>
      <c r="K69" s="162"/>
      <c r="L69" s="163"/>
    </row>
    <row r="70" ht="15.75" customHeight="1" spans="1:12">
      <c r="A70" s="61" t="s">
        <v>28</v>
      </c>
      <c r="B70" s="50" t="s">
        <v>144</v>
      </c>
      <c r="C70" s="44"/>
      <c r="D70" s="44"/>
      <c r="E70" s="44"/>
      <c r="F70" s="44"/>
      <c r="G70" s="46"/>
      <c r="H70" s="63">
        <f>ROUND(((1/12)*5%),4)</f>
        <v>0.0042</v>
      </c>
      <c r="I70" s="121">
        <f t="shared" ref="I70:I74" si="3">ROUND(H70*$I$67,2)</f>
        <v>13.95</v>
      </c>
      <c r="J70" s="116"/>
      <c r="K70" s="162"/>
      <c r="L70" s="163"/>
    </row>
    <row r="71" ht="15.75" customHeight="1" spans="1:12">
      <c r="A71" s="61" t="s">
        <v>31</v>
      </c>
      <c r="B71" s="50" t="s">
        <v>145</v>
      </c>
      <c r="C71" s="44"/>
      <c r="D71" s="44"/>
      <c r="E71" s="44"/>
      <c r="F71" s="44"/>
      <c r="G71" s="46"/>
      <c r="H71" s="63">
        <f>TRUNC(H70*H49,4)</f>
        <v>0.0003</v>
      </c>
      <c r="I71" s="121">
        <f t="shared" si="3"/>
        <v>1</v>
      </c>
      <c r="J71" s="116"/>
      <c r="K71" s="187"/>
      <c r="L71" s="188"/>
    </row>
    <row r="72" ht="15.75" customHeight="1" spans="1:12">
      <c r="A72" s="61" t="s">
        <v>35</v>
      </c>
      <c r="B72" s="50" t="s">
        <v>146</v>
      </c>
      <c r="C72" s="44"/>
      <c r="D72" s="44"/>
      <c r="E72" s="44"/>
      <c r="F72" s="44"/>
      <c r="G72" s="46"/>
      <c r="H72" s="63">
        <f>ROUND(((7/30)/12)*95%,4)</f>
        <v>0.0185</v>
      </c>
      <c r="I72" s="121">
        <f t="shared" si="3"/>
        <v>61.45</v>
      </c>
      <c r="J72" s="116"/>
      <c r="K72" s="93"/>
      <c r="L72" s="93"/>
    </row>
    <row r="73" ht="15.75" customHeight="1" spans="1:12">
      <c r="A73" s="217" t="s">
        <v>39</v>
      </c>
      <c r="B73" s="164" t="s">
        <v>147</v>
      </c>
      <c r="C73" s="44"/>
      <c r="D73" s="44"/>
      <c r="E73" s="44"/>
      <c r="F73" s="44"/>
      <c r="G73" s="46"/>
      <c r="H73" s="63">
        <f>ROUND(H72*H50,4)</f>
        <v>0.0064</v>
      </c>
      <c r="I73" s="121">
        <f t="shared" si="3"/>
        <v>21.26</v>
      </c>
      <c r="J73" s="116"/>
      <c r="K73" s="93"/>
      <c r="L73" s="93"/>
    </row>
    <row r="74" ht="15.75" customHeight="1" spans="1:12">
      <c r="A74" s="61" t="s">
        <v>79</v>
      </c>
      <c r="B74" s="50" t="s">
        <v>148</v>
      </c>
      <c r="C74" s="44"/>
      <c r="D74" s="44"/>
      <c r="E74" s="44"/>
      <c r="F74" s="44"/>
      <c r="G74" s="46"/>
      <c r="H74" s="63">
        <v>0.04</v>
      </c>
      <c r="I74" s="121">
        <f t="shared" si="3"/>
        <v>132.87</v>
      </c>
      <c r="J74" s="118">
        <f>I74</f>
        <v>132.87</v>
      </c>
      <c r="K74" s="93"/>
      <c r="L74" s="93"/>
    </row>
    <row r="75" ht="15.75" customHeight="1" spans="1:12">
      <c r="A75" s="48" t="s">
        <v>149</v>
      </c>
      <c r="B75" s="44"/>
      <c r="C75" s="44"/>
      <c r="D75" s="44"/>
      <c r="E75" s="44"/>
      <c r="F75" s="44"/>
      <c r="G75" s="46"/>
      <c r="H75" s="66">
        <f t="shared" ref="H75:I75" si="4">SUM(H70:H74)</f>
        <v>0.0694</v>
      </c>
      <c r="I75" s="117">
        <f t="shared" si="4"/>
        <v>230.53</v>
      </c>
      <c r="J75" s="116"/>
      <c r="K75" s="189"/>
      <c r="L75" s="93"/>
    </row>
    <row r="76" ht="15.75" customHeight="1" spans="1:12">
      <c r="A76" s="67" t="s">
        <v>150</v>
      </c>
      <c r="B76" s="68"/>
      <c r="C76" s="68"/>
      <c r="D76" s="68"/>
      <c r="E76" s="68"/>
      <c r="F76" s="68"/>
      <c r="G76" s="69" t="s">
        <v>93</v>
      </c>
      <c r="H76" s="44"/>
      <c r="I76" s="122">
        <f>I31</f>
        <v>1653.95</v>
      </c>
      <c r="J76" s="116"/>
      <c r="K76" s="189"/>
      <c r="L76" s="93"/>
    </row>
    <row r="77" ht="15.75" customHeight="1" spans="1:12">
      <c r="A77" s="70"/>
      <c r="F77" s="71"/>
      <c r="G77" s="69" t="s">
        <v>141</v>
      </c>
      <c r="H77" s="44"/>
      <c r="I77" s="122">
        <f>I64</f>
        <v>1667.74</v>
      </c>
      <c r="J77" s="116"/>
      <c r="K77" s="189"/>
      <c r="L77" s="93"/>
    </row>
    <row r="78" ht="15.75" customHeight="1" spans="1:14">
      <c r="A78" s="70"/>
      <c r="F78" s="71"/>
      <c r="G78" s="69" t="s">
        <v>151</v>
      </c>
      <c r="H78" s="44"/>
      <c r="I78" s="122">
        <f>I75</f>
        <v>230.53</v>
      </c>
      <c r="J78" s="116"/>
      <c r="K78" s="189"/>
      <c r="L78" s="93"/>
      <c r="N78" s="220"/>
    </row>
    <row r="79" ht="15.75" customHeight="1" spans="1:12">
      <c r="A79" s="70"/>
      <c r="B79" s="71"/>
      <c r="C79" s="71"/>
      <c r="D79" s="71"/>
      <c r="E79" s="71"/>
      <c r="F79" s="71"/>
      <c r="G79" s="74" t="s">
        <v>96</v>
      </c>
      <c r="H79" s="44"/>
      <c r="I79" s="125">
        <f>SUM(I76:I78)</f>
        <v>3552.22</v>
      </c>
      <c r="J79" s="116"/>
      <c r="K79" s="189"/>
      <c r="L79" s="93"/>
    </row>
    <row r="80" ht="15.75" customHeight="1" spans="1:12">
      <c r="A80" s="48" t="s">
        <v>152</v>
      </c>
      <c r="B80" s="44"/>
      <c r="C80" s="44"/>
      <c r="D80" s="44"/>
      <c r="E80" s="44"/>
      <c r="F80" s="44"/>
      <c r="G80" s="44"/>
      <c r="H80" s="44"/>
      <c r="I80" s="46"/>
      <c r="J80" s="119"/>
      <c r="K80" s="189"/>
      <c r="L80" s="93"/>
    </row>
    <row r="81" ht="15.75" customHeight="1" spans="1:12">
      <c r="A81" s="48" t="s">
        <v>153</v>
      </c>
      <c r="B81" s="44"/>
      <c r="C81" s="44"/>
      <c r="D81" s="44"/>
      <c r="E81" s="44"/>
      <c r="F81" s="44"/>
      <c r="G81" s="46"/>
      <c r="H81" s="60" t="s">
        <v>69</v>
      </c>
      <c r="I81" s="60" t="s">
        <v>70</v>
      </c>
      <c r="J81" s="116"/>
      <c r="K81" s="189"/>
      <c r="L81" s="190"/>
    </row>
    <row r="82" ht="15.75" customHeight="1" spans="1:12">
      <c r="A82" s="61" t="s">
        <v>28</v>
      </c>
      <c r="B82" s="50" t="s">
        <v>154</v>
      </c>
      <c r="C82" s="44"/>
      <c r="D82" s="44"/>
      <c r="E82" s="44"/>
      <c r="F82" s="44"/>
      <c r="G82" s="46"/>
      <c r="H82" s="63">
        <f>ROUND(((1+1/3)/12)/12,4)</f>
        <v>0.0093</v>
      </c>
      <c r="I82" s="121">
        <f t="shared" ref="I82:I87" si="5">ROUND(H82*$I$79,2)</f>
        <v>33.04</v>
      </c>
      <c r="J82" s="116"/>
      <c r="K82" s="189"/>
      <c r="L82" s="93"/>
    </row>
    <row r="83" ht="15.75" customHeight="1" spans="1:12">
      <c r="A83" s="61" t="s">
        <v>31</v>
      </c>
      <c r="B83" s="50" t="s">
        <v>155</v>
      </c>
      <c r="C83" s="44"/>
      <c r="D83" s="44"/>
      <c r="E83" s="44"/>
      <c r="F83" s="44"/>
      <c r="G83" s="46"/>
      <c r="H83" s="63">
        <f>ROUND((2/30)/12,4)</f>
        <v>0.0056</v>
      </c>
      <c r="I83" s="121">
        <f t="shared" si="5"/>
        <v>19.89</v>
      </c>
      <c r="J83" s="116"/>
      <c r="K83" s="93"/>
      <c r="L83" s="93"/>
    </row>
    <row r="84" ht="15.75" customHeight="1" spans="1:12">
      <c r="A84" s="61" t="s">
        <v>35</v>
      </c>
      <c r="B84" s="50" t="s">
        <v>156</v>
      </c>
      <c r="C84" s="44"/>
      <c r="D84" s="44"/>
      <c r="E84" s="44"/>
      <c r="F84" s="44"/>
      <c r="G84" s="46"/>
      <c r="H84" s="63">
        <f>ROUND(((5/30)/12)*2%,4)</f>
        <v>0.0003</v>
      </c>
      <c r="I84" s="121">
        <f t="shared" si="5"/>
        <v>1.07</v>
      </c>
      <c r="J84" s="116"/>
      <c r="K84" s="93"/>
      <c r="L84" s="93"/>
    </row>
    <row r="85" ht="15.75" customHeight="1" spans="1:12">
      <c r="A85" s="61" t="s">
        <v>39</v>
      </c>
      <c r="B85" s="50" t="s">
        <v>157</v>
      </c>
      <c r="C85" s="44"/>
      <c r="D85" s="44"/>
      <c r="E85" s="44"/>
      <c r="F85" s="44"/>
      <c r="G85" s="46"/>
      <c r="H85" s="63">
        <f>ROUND(((15/30)/12)*8%,4)</f>
        <v>0.0033</v>
      </c>
      <c r="I85" s="121">
        <f t="shared" si="5"/>
        <v>11.72</v>
      </c>
      <c r="J85" s="116"/>
      <c r="K85" s="93"/>
      <c r="L85" s="93"/>
    </row>
    <row r="86" ht="15.75" customHeight="1" spans="1:12">
      <c r="A86" s="61" t="s">
        <v>79</v>
      </c>
      <c r="B86" s="50" t="s">
        <v>158</v>
      </c>
      <c r="C86" s="44"/>
      <c r="D86" s="44"/>
      <c r="E86" s="44"/>
      <c r="F86" s="44"/>
      <c r="G86" s="46"/>
      <c r="H86" s="63">
        <f>ROUND(((1+1/3)/12*4/12)*2%,4)</f>
        <v>0.0007</v>
      </c>
      <c r="I86" s="121">
        <f t="shared" si="5"/>
        <v>2.49</v>
      </c>
      <c r="J86" s="116"/>
      <c r="K86" s="93"/>
      <c r="L86" s="93"/>
    </row>
    <row r="87" ht="15.75" customHeight="1" spans="1:12">
      <c r="A87" s="77" t="s">
        <v>81</v>
      </c>
      <c r="B87" s="165" t="s">
        <v>159</v>
      </c>
      <c r="C87" s="44"/>
      <c r="D87" s="44"/>
      <c r="E87" s="44"/>
      <c r="F87" s="44"/>
      <c r="G87" s="46"/>
      <c r="H87" s="166">
        <v>0</v>
      </c>
      <c r="I87" s="121">
        <f t="shared" si="5"/>
        <v>0</v>
      </c>
      <c r="J87" s="116"/>
      <c r="K87" s="93"/>
      <c r="L87" s="93"/>
    </row>
    <row r="88" ht="15.75" customHeight="1" spans="1:12">
      <c r="A88" s="48" t="s">
        <v>160</v>
      </c>
      <c r="B88" s="44"/>
      <c r="C88" s="44"/>
      <c r="D88" s="44"/>
      <c r="E88" s="44"/>
      <c r="F88" s="44"/>
      <c r="G88" s="46"/>
      <c r="H88" s="66">
        <f t="shared" ref="H88:I88" si="6">SUM(H82:H87)</f>
        <v>0.0192</v>
      </c>
      <c r="I88" s="117">
        <f t="shared" si="6"/>
        <v>68.21</v>
      </c>
      <c r="J88" s="116"/>
      <c r="K88" s="93"/>
      <c r="L88" s="191"/>
    </row>
    <row r="89" ht="15.75" customHeight="1" spans="1:12">
      <c r="A89" s="75"/>
      <c r="B89" s="44"/>
      <c r="C89" s="44"/>
      <c r="D89" s="44"/>
      <c r="E89" s="44"/>
      <c r="F89" s="44"/>
      <c r="G89" s="44"/>
      <c r="H89" s="44"/>
      <c r="I89" s="46"/>
      <c r="J89" s="116"/>
      <c r="K89" s="193"/>
      <c r="L89" s="93"/>
    </row>
    <row r="90" ht="15.75" customHeight="1" spans="1:12">
      <c r="A90" s="167" t="s">
        <v>161</v>
      </c>
      <c r="B90" s="44"/>
      <c r="C90" s="44"/>
      <c r="D90" s="44"/>
      <c r="E90" s="44"/>
      <c r="F90" s="44"/>
      <c r="G90" s="46"/>
      <c r="H90" s="168" t="s">
        <v>69</v>
      </c>
      <c r="I90" s="168" t="s">
        <v>70</v>
      </c>
      <c r="J90" s="116"/>
      <c r="K90" s="93"/>
      <c r="L90" s="93"/>
    </row>
    <row r="91" ht="15.75" customHeight="1" spans="1:12">
      <c r="A91" s="77" t="s">
        <v>28</v>
      </c>
      <c r="B91" s="165" t="s">
        <v>162</v>
      </c>
      <c r="C91" s="44"/>
      <c r="D91" s="44"/>
      <c r="E91" s="44"/>
      <c r="F91" s="44"/>
      <c r="G91" s="46"/>
      <c r="H91" s="166">
        <v>0</v>
      </c>
      <c r="I91" s="192">
        <f>I31*H91</f>
        <v>0</v>
      </c>
      <c r="J91" s="116"/>
      <c r="K91" s="93"/>
      <c r="L91" s="93"/>
    </row>
    <row r="92" ht="15.75" customHeight="1" spans="1:12">
      <c r="A92" s="167" t="s">
        <v>163</v>
      </c>
      <c r="B92" s="44"/>
      <c r="C92" s="44"/>
      <c r="D92" s="44"/>
      <c r="E92" s="44"/>
      <c r="F92" s="44"/>
      <c r="G92" s="46"/>
      <c r="H92" s="169">
        <f t="shared" ref="H92:I92" si="7">H91</f>
        <v>0</v>
      </c>
      <c r="I92" s="194">
        <f t="shared" si="7"/>
        <v>0</v>
      </c>
      <c r="J92" s="116"/>
      <c r="K92" s="195"/>
      <c r="L92" s="93"/>
    </row>
    <row r="93" ht="15.75" customHeight="1" spans="1:12">
      <c r="A93" s="75"/>
      <c r="B93" s="44"/>
      <c r="C93" s="44"/>
      <c r="D93" s="44"/>
      <c r="E93" s="44"/>
      <c r="F93" s="44"/>
      <c r="G93" s="44"/>
      <c r="H93" s="44"/>
      <c r="I93" s="46"/>
      <c r="J93" s="116"/>
      <c r="K93" s="93"/>
      <c r="L93" s="93"/>
    </row>
    <row r="94" ht="15.75" customHeight="1" spans="1:12">
      <c r="A94" s="48" t="s">
        <v>164</v>
      </c>
      <c r="B94" s="44"/>
      <c r="C94" s="44"/>
      <c r="D94" s="44"/>
      <c r="E94" s="44"/>
      <c r="F94" s="44"/>
      <c r="G94" s="44"/>
      <c r="H94" s="44"/>
      <c r="I94" s="46"/>
      <c r="J94" s="116"/>
      <c r="K94" s="93"/>
      <c r="L94" s="93"/>
    </row>
    <row r="95" ht="15.75" customHeight="1" spans="1:12">
      <c r="A95" s="48" t="s">
        <v>165</v>
      </c>
      <c r="B95" s="44"/>
      <c r="C95" s="44"/>
      <c r="D95" s="44"/>
      <c r="E95" s="44"/>
      <c r="F95" s="44"/>
      <c r="G95" s="44"/>
      <c r="H95" s="46"/>
      <c r="I95" s="60" t="s">
        <v>70</v>
      </c>
      <c r="J95" s="116"/>
      <c r="K95" s="93"/>
      <c r="L95" s="93"/>
    </row>
    <row r="96" ht="15.75" customHeight="1" spans="1:12">
      <c r="A96" s="61" t="s">
        <v>166</v>
      </c>
      <c r="B96" s="47" t="s">
        <v>167</v>
      </c>
      <c r="C96" s="44"/>
      <c r="D96" s="44"/>
      <c r="E96" s="44"/>
      <c r="F96" s="44"/>
      <c r="G96" s="44"/>
      <c r="H96" s="46"/>
      <c r="I96" s="121">
        <f>I88</f>
        <v>68.21</v>
      </c>
      <c r="J96" s="116"/>
      <c r="K96" s="93"/>
      <c r="L96" s="93"/>
    </row>
    <row r="97" ht="15.75" customHeight="1" spans="1:12">
      <c r="A97" s="77" t="s">
        <v>168</v>
      </c>
      <c r="B97" s="170" t="s">
        <v>169</v>
      </c>
      <c r="C97" s="44"/>
      <c r="D97" s="44"/>
      <c r="E97" s="44"/>
      <c r="F97" s="44"/>
      <c r="G97" s="44"/>
      <c r="H97" s="46"/>
      <c r="I97" s="192">
        <f>I92</f>
        <v>0</v>
      </c>
      <c r="J97" s="116"/>
      <c r="K97" s="93"/>
      <c r="L97" s="93"/>
    </row>
    <row r="98" ht="15.75" customHeight="1" spans="1:12">
      <c r="A98" s="48" t="s">
        <v>170</v>
      </c>
      <c r="B98" s="44"/>
      <c r="C98" s="44"/>
      <c r="D98" s="44"/>
      <c r="E98" s="44"/>
      <c r="F98" s="44"/>
      <c r="G98" s="44"/>
      <c r="H98" s="46"/>
      <c r="I98" s="117">
        <f>SUM(I96:I97)</f>
        <v>68.21</v>
      </c>
      <c r="J98" s="116"/>
      <c r="K98" s="93"/>
      <c r="L98" s="93"/>
    </row>
    <row r="99" ht="15.75" customHeight="1" spans="1:12">
      <c r="A99" s="75"/>
      <c r="B99" s="44"/>
      <c r="C99" s="44"/>
      <c r="D99" s="44"/>
      <c r="E99" s="44"/>
      <c r="F99" s="44"/>
      <c r="G99" s="44"/>
      <c r="H99" s="44"/>
      <c r="I99" s="46"/>
      <c r="J99" s="116"/>
      <c r="K99" s="93"/>
      <c r="L99" s="93"/>
    </row>
    <row r="100" ht="15.75" customHeight="1" spans="1:12">
      <c r="A100" s="48" t="s">
        <v>171</v>
      </c>
      <c r="B100" s="44"/>
      <c r="C100" s="44"/>
      <c r="D100" s="44"/>
      <c r="E100" s="44"/>
      <c r="F100" s="44"/>
      <c r="G100" s="44"/>
      <c r="H100" s="44"/>
      <c r="I100" s="46"/>
      <c r="J100" s="116"/>
      <c r="K100" s="93"/>
      <c r="L100" s="93"/>
    </row>
    <row r="101" ht="15.75" customHeight="1" spans="1:12">
      <c r="A101" s="60">
        <v>5</v>
      </c>
      <c r="B101" s="48" t="s">
        <v>172</v>
      </c>
      <c r="C101" s="44"/>
      <c r="D101" s="44"/>
      <c r="E101" s="44"/>
      <c r="F101" s="44"/>
      <c r="G101" s="46"/>
      <c r="H101" s="60"/>
      <c r="I101" s="60" t="s">
        <v>70</v>
      </c>
      <c r="J101" s="116"/>
      <c r="K101" s="93"/>
      <c r="L101" s="93"/>
    </row>
    <row r="102" ht="15.75" customHeight="1" spans="1:12">
      <c r="A102" s="171" t="s">
        <v>28</v>
      </c>
      <c r="B102" s="58" t="s">
        <v>173</v>
      </c>
      <c r="C102" s="44"/>
      <c r="D102" s="44"/>
      <c r="E102" s="44"/>
      <c r="F102" s="44"/>
      <c r="G102" s="46"/>
      <c r="H102" s="172" t="s">
        <v>119</v>
      </c>
      <c r="I102" s="121">
        <v>0</v>
      </c>
      <c r="J102" s="116"/>
      <c r="K102" s="93"/>
      <c r="L102" s="93"/>
    </row>
    <row r="103" ht="15.75" customHeight="1" spans="1:12">
      <c r="A103" s="171" t="s">
        <v>31</v>
      </c>
      <c r="B103" s="58" t="s">
        <v>174</v>
      </c>
      <c r="C103" s="44"/>
      <c r="D103" s="44"/>
      <c r="E103" s="44"/>
      <c r="F103" s="44"/>
      <c r="G103" s="46"/>
      <c r="H103" s="172" t="s">
        <v>119</v>
      </c>
      <c r="I103" s="196">
        <v>65.25</v>
      </c>
      <c r="J103" s="116"/>
      <c r="K103" s="93"/>
      <c r="L103" s="93"/>
    </row>
    <row r="104" ht="15.75" customHeight="1" spans="1:12">
      <c r="A104" s="171" t="s">
        <v>35</v>
      </c>
      <c r="B104" s="58" t="s">
        <v>175</v>
      </c>
      <c r="C104" s="44"/>
      <c r="D104" s="44"/>
      <c r="E104" s="44"/>
      <c r="F104" s="44"/>
      <c r="G104" s="46"/>
      <c r="H104" s="172" t="s">
        <v>119</v>
      </c>
      <c r="I104" s="196">
        <v>18</v>
      </c>
      <c r="J104" s="116"/>
      <c r="K104" s="93"/>
      <c r="L104" s="93"/>
    </row>
    <row r="105" ht="15.75" customHeight="1" spans="1:12">
      <c r="A105" s="171" t="s">
        <v>39</v>
      </c>
      <c r="B105" s="58" t="s">
        <v>176</v>
      </c>
      <c r="C105" s="44"/>
      <c r="D105" s="44"/>
      <c r="E105" s="44"/>
      <c r="F105" s="44"/>
      <c r="G105" s="46"/>
      <c r="H105" s="173" t="s">
        <v>119</v>
      </c>
      <c r="I105" s="121">
        <v>0</v>
      </c>
      <c r="J105" s="116"/>
      <c r="K105" s="93"/>
      <c r="L105" s="93"/>
    </row>
    <row r="106" ht="15.75" customHeight="1" spans="1:12">
      <c r="A106" s="48" t="s">
        <v>177</v>
      </c>
      <c r="B106" s="44"/>
      <c r="C106" s="44"/>
      <c r="D106" s="44"/>
      <c r="E106" s="44"/>
      <c r="F106" s="44"/>
      <c r="G106" s="46"/>
      <c r="H106" s="66" t="s">
        <v>119</v>
      </c>
      <c r="I106" s="117">
        <f>SUM(I102:I105)</f>
        <v>83.25</v>
      </c>
      <c r="J106" s="116"/>
      <c r="K106" s="93"/>
      <c r="L106" s="93"/>
    </row>
    <row r="107" ht="15.75" customHeight="1" spans="1:12">
      <c r="A107" s="67" t="s">
        <v>178</v>
      </c>
      <c r="B107" s="68"/>
      <c r="C107" s="68"/>
      <c r="D107" s="68"/>
      <c r="E107" s="68"/>
      <c r="F107" s="68"/>
      <c r="G107" s="69" t="s">
        <v>93</v>
      </c>
      <c r="H107" s="44"/>
      <c r="I107" s="122">
        <f>I31</f>
        <v>1653.95</v>
      </c>
      <c r="J107" s="116"/>
      <c r="K107" s="93"/>
      <c r="L107" s="93"/>
    </row>
    <row r="108" ht="15.75" customHeight="1" spans="1:12">
      <c r="A108" s="70"/>
      <c r="F108" s="71"/>
      <c r="G108" s="69" t="s">
        <v>141</v>
      </c>
      <c r="H108" s="44"/>
      <c r="I108" s="122">
        <f>I64</f>
        <v>1667.74</v>
      </c>
      <c r="J108" s="116"/>
      <c r="K108" s="93"/>
      <c r="L108" s="93"/>
    </row>
    <row r="109" ht="15.75" customHeight="1" spans="1:12">
      <c r="A109" s="70"/>
      <c r="F109" s="71"/>
      <c r="G109" s="69" t="s">
        <v>151</v>
      </c>
      <c r="H109" s="44"/>
      <c r="I109" s="122">
        <f>I75</f>
        <v>230.53</v>
      </c>
      <c r="J109" s="116"/>
      <c r="K109" s="93"/>
      <c r="L109" s="93"/>
    </row>
    <row r="110" ht="15.75" customHeight="1" spans="1:12">
      <c r="A110" s="70"/>
      <c r="F110" s="71"/>
      <c r="G110" s="69" t="s">
        <v>179</v>
      </c>
      <c r="H110" s="44"/>
      <c r="I110" s="122">
        <f>I98</f>
        <v>68.21</v>
      </c>
      <c r="J110" s="116"/>
      <c r="K110" s="129"/>
      <c r="L110" s="129"/>
    </row>
    <row r="111" ht="15.75" customHeight="1" spans="1:12">
      <c r="A111" s="70"/>
      <c r="F111" s="71"/>
      <c r="G111" s="69" t="s">
        <v>180</v>
      </c>
      <c r="H111" s="44"/>
      <c r="I111" s="122">
        <f>I106</f>
        <v>83.25</v>
      </c>
      <c r="J111" s="116"/>
      <c r="K111" s="129"/>
      <c r="L111" s="129"/>
    </row>
    <row r="112" ht="15.75" customHeight="1" spans="1:12">
      <c r="A112" s="70"/>
      <c r="B112" s="71"/>
      <c r="C112" s="71"/>
      <c r="D112" s="71"/>
      <c r="E112" s="71"/>
      <c r="F112" s="71"/>
      <c r="G112" s="74" t="s">
        <v>96</v>
      </c>
      <c r="H112" s="44"/>
      <c r="I112" s="125">
        <f>SUM(I107:I111)</f>
        <v>3703.68</v>
      </c>
      <c r="J112" s="116"/>
      <c r="K112" s="93"/>
      <c r="L112" s="93"/>
    </row>
    <row r="113" ht="15.75" customHeight="1" spans="1:12">
      <c r="A113" s="48" t="s">
        <v>181</v>
      </c>
      <c r="B113" s="44"/>
      <c r="C113" s="44"/>
      <c r="D113" s="44"/>
      <c r="E113" s="44"/>
      <c r="F113" s="44"/>
      <c r="G113" s="44"/>
      <c r="H113" s="44"/>
      <c r="I113" s="46"/>
      <c r="J113" s="116"/>
      <c r="K113" s="93"/>
      <c r="L113" s="93"/>
    </row>
    <row r="114" ht="15.75" customHeight="1" spans="1:12">
      <c r="A114" s="60">
        <v>6</v>
      </c>
      <c r="B114" s="48" t="s">
        <v>182</v>
      </c>
      <c r="C114" s="44"/>
      <c r="D114" s="44"/>
      <c r="E114" s="44"/>
      <c r="F114" s="44"/>
      <c r="G114" s="46"/>
      <c r="H114" s="60" t="s">
        <v>69</v>
      </c>
      <c r="I114" s="60" t="s">
        <v>70</v>
      </c>
      <c r="J114" s="116"/>
      <c r="K114" s="93"/>
      <c r="L114" s="93"/>
    </row>
    <row r="115" ht="15.75" customHeight="1" spans="1:12">
      <c r="A115" s="61" t="s">
        <v>28</v>
      </c>
      <c r="B115" s="50" t="s">
        <v>183</v>
      </c>
      <c r="C115" s="44"/>
      <c r="D115" s="44"/>
      <c r="E115" s="44"/>
      <c r="F115" s="44"/>
      <c r="G115" s="46"/>
      <c r="H115" s="174">
        <v>0.002</v>
      </c>
      <c r="I115" s="121">
        <f>ROUND(H115*I112,2)</f>
        <v>7.41</v>
      </c>
      <c r="J115" s="116"/>
      <c r="K115" s="93"/>
      <c r="L115" s="93"/>
    </row>
    <row r="116" ht="15.75" customHeight="1" spans="1:12">
      <c r="A116" s="61" t="s">
        <v>31</v>
      </c>
      <c r="B116" s="50" t="s">
        <v>184</v>
      </c>
      <c r="C116" s="44"/>
      <c r="D116" s="44"/>
      <c r="E116" s="44"/>
      <c r="F116" s="44"/>
      <c r="G116" s="46"/>
      <c r="H116" s="174">
        <v>0.002</v>
      </c>
      <c r="I116" s="121">
        <f>ROUND(H116*(I112+I115),2)</f>
        <v>7.42</v>
      </c>
      <c r="J116" s="116"/>
      <c r="K116" s="93"/>
      <c r="L116" s="93"/>
    </row>
    <row r="117" ht="15.75" customHeight="1" spans="1:12">
      <c r="A117" s="61" t="s">
        <v>35</v>
      </c>
      <c r="B117" s="175" t="s">
        <v>185</v>
      </c>
      <c r="C117" s="44"/>
      <c r="D117" s="44"/>
      <c r="E117" s="44"/>
      <c r="F117" s="44"/>
      <c r="G117" s="46"/>
      <c r="H117" s="63"/>
      <c r="I117" s="197"/>
      <c r="J117" s="116"/>
      <c r="K117" s="93"/>
      <c r="L117" s="93"/>
    </row>
    <row r="118" ht="15.75" customHeight="1" spans="1:12">
      <c r="A118" s="61" t="s">
        <v>186</v>
      </c>
      <c r="B118" s="50" t="s">
        <v>187</v>
      </c>
      <c r="C118" s="44"/>
      <c r="D118" s="44"/>
      <c r="E118" s="44"/>
      <c r="F118" s="44"/>
      <c r="G118" s="46"/>
      <c r="H118" s="176">
        <v>0.0065</v>
      </c>
      <c r="I118" s="121">
        <f t="shared" ref="I118:I120" si="8">ROUND($I$128*H118,2)</f>
        <v>26.46</v>
      </c>
      <c r="J118" s="116"/>
      <c r="K118" s="93"/>
      <c r="L118" s="93"/>
    </row>
    <row r="119" ht="15.75" customHeight="1" spans="1:12">
      <c r="A119" s="61" t="s">
        <v>188</v>
      </c>
      <c r="B119" s="50" t="s">
        <v>83</v>
      </c>
      <c r="C119" s="44"/>
      <c r="D119" s="44"/>
      <c r="E119" s="44"/>
      <c r="F119" s="44"/>
      <c r="G119" s="46"/>
      <c r="H119" s="218">
        <v>0.03</v>
      </c>
      <c r="I119" s="121">
        <f t="shared" si="8"/>
        <v>122.12</v>
      </c>
      <c r="J119" s="116"/>
      <c r="K119" s="93"/>
      <c r="L119" s="93"/>
    </row>
    <row r="120" ht="15.75" customHeight="1" spans="1:12">
      <c r="A120" s="61" t="s">
        <v>189</v>
      </c>
      <c r="B120" s="50" t="s">
        <v>190</v>
      </c>
      <c r="C120" s="44"/>
      <c r="D120" s="44"/>
      <c r="E120" s="44"/>
      <c r="F120" s="44"/>
      <c r="G120" s="46"/>
      <c r="H120" s="177">
        <v>0.05</v>
      </c>
      <c r="I120" s="121">
        <f t="shared" si="8"/>
        <v>203.53</v>
      </c>
      <c r="J120" s="116"/>
      <c r="K120" s="93"/>
      <c r="L120" s="93"/>
    </row>
    <row r="121" ht="15.75" customHeight="1" spans="1:12">
      <c r="A121" s="48" t="s">
        <v>191</v>
      </c>
      <c r="B121" s="44"/>
      <c r="C121" s="44"/>
      <c r="D121" s="44"/>
      <c r="E121" s="44"/>
      <c r="F121" s="44"/>
      <c r="G121" s="46"/>
      <c r="H121" s="178">
        <f t="shared" ref="H121:I121" si="9">SUM(H115:H120)</f>
        <v>0.0905</v>
      </c>
      <c r="I121" s="117">
        <f t="shared" si="9"/>
        <v>366.94</v>
      </c>
      <c r="J121" s="116"/>
      <c r="K121" s="93"/>
      <c r="L121" s="93"/>
    </row>
    <row r="122" ht="15.75" customHeight="1" spans="1:12">
      <c r="A122" s="51"/>
      <c r="B122" s="219"/>
      <c r="I122" s="90"/>
      <c r="J122" s="116"/>
      <c r="K122" s="93"/>
      <c r="L122" s="93"/>
    </row>
    <row r="123" ht="15.75" customHeight="1" spans="1:12">
      <c r="A123" s="180" t="s">
        <v>192</v>
      </c>
      <c r="B123" s="181" t="s">
        <v>193</v>
      </c>
      <c r="H123" s="182">
        <f>SUM(H118+H119+H120)</f>
        <v>0.0865</v>
      </c>
      <c r="I123" s="199"/>
      <c r="J123" s="116"/>
      <c r="K123" s="93"/>
      <c r="L123" s="93"/>
    </row>
    <row r="124" ht="15.75" customHeight="1" spans="1:12">
      <c r="A124" s="180"/>
      <c r="B124" s="181">
        <v>100</v>
      </c>
      <c r="H124" s="182"/>
      <c r="I124" s="199"/>
      <c r="J124" s="116"/>
      <c r="K124" s="93"/>
      <c r="L124" s="93"/>
    </row>
    <row r="125" ht="15.75" customHeight="1" spans="1:12">
      <c r="A125" s="183"/>
      <c r="B125" s="181"/>
      <c r="C125" s="181"/>
      <c r="D125" s="181"/>
      <c r="E125" s="181"/>
      <c r="F125" s="181"/>
      <c r="G125" s="181"/>
      <c r="H125" s="182"/>
      <c r="I125" s="199"/>
      <c r="J125" s="116"/>
      <c r="K125" s="129"/>
      <c r="L125" s="129"/>
    </row>
    <row r="126" ht="15.75" customHeight="1" spans="1:12">
      <c r="A126" s="180" t="s">
        <v>194</v>
      </c>
      <c r="B126" s="181" t="s">
        <v>195</v>
      </c>
      <c r="H126" s="182"/>
      <c r="I126" s="199">
        <f>I112+I115+I116</f>
        <v>3718.51</v>
      </c>
      <c r="J126" s="116"/>
      <c r="K126" s="93"/>
      <c r="L126" s="93"/>
    </row>
    <row r="127" ht="15.75" customHeight="1" spans="1:12">
      <c r="A127" s="180"/>
      <c r="B127" s="181"/>
      <c r="C127" s="181"/>
      <c r="D127" s="181"/>
      <c r="E127" s="181"/>
      <c r="F127" s="181"/>
      <c r="G127" s="181"/>
      <c r="H127" s="182"/>
      <c r="I127" s="199"/>
      <c r="J127" s="116"/>
      <c r="K127" s="93"/>
      <c r="L127" s="93"/>
    </row>
    <row r="128" ht="15.75" customHeight="1" spans="1:12">
      <c r="A128" s="180" t="s">
        <v>196</v>
      </c>
      <c r="B128" s="181" t="s">
        <v>197</v>
      </c>
      <c r="H128" s="182"/>
      <c r="I128" s="199">
        <f>ROUND(I126/(1-H123),2)</f>
        <v>4070.62</v>
      </c>
      <c r="J128" s="116"/>
      <c r="K128" s="93"/>
      <c r="L128" s="93"/>
    </row>
    <row r="129" ht="15.75" customHeight="1" spans="1:12">
      <c r="A129" s="180"/>
      <c r="B129" s="181"/>
      <c r="C129" s="181"/>
      <c r="D129" s="181"/>
      <c r="E129" s="181"/>
      <c r="F129" s="181"/>
      <c r="G129" s="181"/>
      <c r="H129" s="182"/>
      <c r="I129" s="199"/>
      <c r="J129" s="116"/>
      <c r="K129" s="93"/>
      <c r="L129" s="93"/>
    </row>
    <row r="130" ht="15.75" customHeight="1" spans="1:12">
      <c r="A130" s="180"/>
      <c r="B130" s="181" t="s">
        <v>198</v>
      </c>
      <c r="H130" s="182"/>
      <c r="I130" s="199">
        <f>I128-I126</f>
        <v>352.11</v>
      </c>
      <c r="J130" s="116"/>
      <c r="K130" s="93"/>
      <c r="L130" s="93"/>
    </row>
    <row r="131" ht="15.75" customHeight="1" spans="1:12">
      <c r="A131" s="51"/>
      <c r="B131" s="221"/>
      <c r="C131" s="221"/>
      <c r="D131" s="221"/>
      <c r="E131" s="221"/>
      <c r="F131" s="221"/>
      <c r="G131" s="221"/>
      <c r="H131" s="221"/>
      <c r="I131" s="222"/>
      <c r="J131" s="116"/>
      <c r="K131" s="93"/>
      <c r="L131" s="93"/>
    </row>
    <row r="132" ht="15.75" customHeight="1" spans="1:12">
      <c r="A132" s="48" t="s">
        <v>199</v>
      </c>
      <c r="B132" s="44"/>
      <c r="C132" s="44"/>
      <c r="D132" s="44"/>
      <c r="E132" s="44"/>
      <c r="F132" s="44"/>
      <c r="G132" s="44"/>
      <c r="H132" s="44"/>
      <c r="I132" s="46"/>
      <c r="J132" s="116"/>
      <c r="K132" s="93"/>
      <c r="L132" s="93"/>
    </row>
    <row r="133" ht="15.75" customHeight="1" spans="1:12">
      <c r="A133" s="48" t="s">
        <v>200</v>
      </c>
      <c r="B133" s="44"/>
      <c r="C133" s="44"/>
      <c r="D133" s="44"/>
      <c r="E133" s="44"/>
      <c r="F133" s="44"/>
      <c r="G133" s="44"/>
      <c r="H133" s="46"/>
      <c r="I133" s="60" t="s">
        <v>70</v>
      </c>
      <c r="J133" s="116"/>
      <c r="K133" s="129"/>
      <c r="L133" s="129"/>
    </row>
    <row r="134" ht="15.75" customHeight="1" spans="1:12">
      <c r="A134" s="49" t="s">
        <v>28</v>
      </c>
      <c r="B134" s="50" t="str">
        <f>A23</f>
        <v>MÓDULO 1 - COMPOSIÇÃO DA REMUNERAÇÃO</v>
      </c>
      <c r="C134" s="44"/>
      <c r="D134" s="44"/>
      <c r="E134" s="44"/>
      <c r="F134" s="44"/>
      <c r="G134" s="44"/>
      <c r="H134" s="46"/>
      <c r="I134" s="203">
        <f>I31</f>
        <v>1653.95</v>
      </c>
      <c r="J134" s="116"/>
      <c r="K134" s="129"/>
      <c r="L134" s="129"/>
    </row>
    <row r="135" ht="15.75" customHeight="1" spans="1:12">
      <c r="A135" s="49" t="s">
        <v>31</v>
      </c>
      <c r="B135" s="50" t="str">
        <f>A33</f>
        <v>MÓDULO 2 – ENCARGOS E BENEFÍCIOS ANUAIS, MENSAIS E DIÁRIOS</v>
      </c>
      <c r="C135" s="44"/>
      <c r="D135" s="44"/>
      <c r="E135" s="44"/>
      <c r="F135" s="44"/>
      <c r="G135" s="44"/>
      <c r="H135" s="46"/>
      <c r="I135" s="203">
        <f>I64</f>
        <v>1667.74</v>
      </c>
      <c r="J135" s="116"/>
      <c r="K135" s="129"/>
      <c r="L135" s="129"/>
    </row>
    <row r="136" ht="15.75" customHeight="1" spans="1:12">
      <c r="A136" s="49" t="s">
        <v>35</v>
      </c>
      <c r="B136" s="50" t="str">
        <f>A68</f>
        <v>MÓDULO 3 – PROVISÃO PARA RESCISÃO</v>
      </c>
      <c r="C136" s="44"/>
      <c r="D136" s="44"/>
      <c r="E136" s="44"/>
      <c r="F136" s="44"/>
      <c r="G136" s="44"/>
      <c r="H136" s="46"/>
      <c r="I136" s="203">
        <f>I75</f>
        <v>230.53</v>
      </c>
      <c r="J136" s="116"/>
      <c r="K136" s="82"/>
      <c r="L136" s="82"/>
    </row>
    <row r="137" ht="15.75" customHeight="1" spans="1:12">
      <c r="A137" s="49" t="s">
        <v>39</v>
      </c>
      <c r="B137" s="50" t="str">
        <f>A80</f>
        <v>MÓDULO 4 – CUSTO DE REPOSIÇÃO DO PROFISSIONAL AUSENTE</v>
      </c>
      <c r="C137" s="44"/>
      <c r="D137" s="44"/>
      <c r="E137" s="44"/>
      <c r="F137" s="44"/>
      <c r="G137" s="44"/>
      <c r="H137" s="46"/>
      <c r="I137" s="203">
        <f>I98</f>
        <v>68.21</v>
      </c>
      <c r="J137" s="204"/>
      <c r="K137" s="82"/>
      <c r="L137" s="82"/>
    </row>
    <row r="138" ht="15.75" customHeight="1" spans="1:12">
      <c r="A138" s="49" t="s">
        <v>79</v>
      </c>
      <c r="B138" s="50" t="str">
        <f>A100</f>
        <v>MÓDULO 5 – INSUMOS DIVERSOS</v>
      </c>
      <c r="C138" s="44"/>
      <c r="D138" s="44"/>
      <c r="E138" s="44"/>
      <c r="F138" s="44"/>
      <c r="G138" s="44"/>
      <c r="H138" s="46"/>
      <c r="I138" s="203">
        <f>I106</f>
        <v>83.25</v>
      </c>
      <c r="J138" s="116"/>
      <c r="K138" s="82"/>
      <c r="L138" s="82"/>
    </row>
    <row r="139" ht="15.75" customHeight="1" spans="1:10">
      <c r="A139" s="48" t="s">
        <v>201</v>
      </c>
      <c r="B139" s="44"/>
      <c r="C139" s="44"/>
      <c r="D139" s="44"/>
      <c r="E139" s="44"/>
      <c r="F139" s="44"/>
      <c r="G139" s="44"/>
      <c r="H139" s="46"/>
      <c r="I139" s="117">
        <f>SUM(I134:I138)</f>
        <v>3703.68</v>
      </c>
      <c r="J139" s="116"/>
    </row>
    <row r="140" ht="15.75" customHeight="1" spans="1:10">
      <c r="A140" s="49" t="s">
        <v>81</v>
      </c>
      <c r="B140" s="50" t="str">
        <f>A113</f>
        <v>MÓDULO 6 – CUSTOS INDIRETOS, TRIBUTOS E LUCRO</v>
      </c>
      <c r="C140" s="44"/>
      <c r="D140" s="44"/>
      <c r="E140" s="44"/>
      <c r="F140" s="44"/>
      <c r="G140" s="44"/>
      <c r="H140" s="46"/>
      <c r="I140" s="203">
        <f>I121</f>
        <v>366.94</v>
      </c>
      <c r="J140" s="205">
        <f>SUM(J30:J139)</f>
        <v>3023.8273</v>
      </c>
    </row>
    <row r="141" ht="15.75" customHeight="1" spans="1:9">
      <c r="A141" s="48" t="s">
        <v>202</v>
      </c>
      <c r="B141" s="44"/>
      <c r="C141" s="44"/>
      <c r="D141" s="44"/>
      <c r="E141" s="44"/>
      <c r="F141" s="44"/>
      <c r="G141" s="44"/>
      <c r="H141" s="46"/>
      <c r="I141" s="117">
        <f>SUM(I139:I140)</f>
        <v>4070.62</v>
      </c>
    </row>
    <row r="142" ht="15.75" customHeight="1" spans="9:9">
      <c r="I142" s="223"/>
    </row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51">
    <mergeCell ref="A1:I1"/>
    <mergeCell ref="A3:I3"/>
    <mergeCell ref="A4:I4"/>
    <mergeCell ref="A5:G5"/>
    <mergeCell ref="H5:I5"/>
    <mergeCell ref="A6:I6"/>
    <mergeCell ref="A7:I7"/>
    <mergeCell ref="B8:H8"/>
    <mergeCell ref="B9:H9"/>
    <mergeCell ref="B10:H10"/>
    <mergeCell ref="B11:H11"/>
    <mergeCell ref="A12:I12"/>
    <mergeCell ref="A13:I13"/>
    <mergeCell ref="A14:B14"/>
    <mergeCell ref="C14:D14"/>
    <mergeCell ref="E14:I14"/>
    <mergeCell ref="A15:B15"/>
    <mergeCell ref="C15:D15"/>
    <mergeCell ref="E15:I15"/>
    <mergeCell ref="A16:I16"/>
    <mergeCell ref="B17:H17"/>
    <mergeCell ref="B18:H18"/>
    <mergeCell ref="B19:H19"/>
    <mergeCell ref="B20:H20"/>
    <mergeCell ref="B21:H21"/>
    <mergeCell ref="A22:I22"/>
    <mergeCell ref="A23:I23"/>
    <mergeCell ref="B24:G24"/>
    <mergeCell ref="B25:G25"/>
    <mergeCell ref="B26:G26"/>
    <mergeCell ref="B27:G27"/>
    <mergeCell ref="B28:G28"/>
    <mergeCell ref="B29:G29"/>
    <mergeCell ref="B30:G30"/>
    <mergeCell ref="A31:H31"/>
    <mergeCell ref="A32:I32"/>
    <mergeCell ref="A33:I33"/>
    <mergeCell ref="A34:G34"/>
    <mergeCell ref="B35:G35"/>
    <mergeCell ref="B36:G36"/>
    <mergeCell ref="A37:G37"/>
    <mergeCell ref="G38:H38"/>
    <mergeCell ref="G39:H39"/>
    <mergeCell ref="G40:H40"/>
    <mergeCell ref="A41:G41"/>
    <mergeCell ref="B42:G42"/>
    <mergeCell ref="B43:G43"/>
    <mergeCell ref="B44:G44"/>
    <mergeCell ref="B45:G45"/>
    <mergeCell ref="B46:G46"/>
    <mergeCell ref="B47:G47"/>
    <mergeCell ref="B48:G48"/>
    <mergeCell ref="B49:G49"/>
    <mergeCell ref="K49:L49"/>
    <mergeCell ref="A50:G50"/>
    <mergeCell ref="K50:L50"/>
    <mergeCell ref="A51:I51"/>
    <mergeCell ref="A52:G52"/>
    <mergeCell ref="B53:G53"/>
    <mergeCell ref="B54:G54"/>
    <mergeCell ref="B55:G55"/>
    <mergeCell ref="B56:G56"/>
    <mergeCell ref="A57:H57"/>
    <mergeCell ref="A58:I58"/>
    <mergeCell ref="A59:I59"/>
    <mergeCell ref="A60:H60"/>
    <mergeCell ref="B61:H61"/>
    <mergeCell ref="B62:H62"/>
    <mergeCell ref="B63:H63"/>
    <mergeCell ref="A64:H64"/>
    <mergeCell ref="G65:H65"/>
    <mergeCell ref="G66:H66"/>
    <mergeCell ref="G67:H67"/>
    <mergeCell ref="A68:I68"/>
    <mergeCell ref="B69:G69"/>
    <mergeCell ref="B70:G70"/>
    <mergeCell ref="B71:G71"/>
    <mergeCell ref="B72:G72"/>
    <mergeCell ref="B73:G73"/>
    <mergeCell ref="B74:G74"/>
    <mergeCell ref="A75:G75"/>
    <mergeCell ref="G76:H76"/>
    <mergeCell ref="G77:H77"/>
    <mergeCell ref="G78:H78"/>
    <mergeCell ref="G79:H79"/>
    <mergeCell ref="A80:I80"/>
    <mergeCell ref="A81:G81"/>
    <mergeCell ref="B82:G82"/>
    <mergeCell ref="B83:G83"/>
    <mergeCell ref="B84:G84"/>
    <mergeCell ref="B85:G85"/>
    <mergeCell ref="B86:G86"/>
    <mergeCell ref="B87:G87"/>
    <mergeCell ref="A88:G88"/>
    <mergeCell ref="A89:I89"/>
    <mergeCell ref="A90:G90"/>
    <mergeCell ref="B91:G91"/>
    <mergeCell ref="A92:G92"/>
    <mergeCell ref="A93:I93"/>
    <mergeCell ref="A94:I94"/>
    <mergeCell ref="A95:H95"/>
    <mergeCell ref="B96:H96"/>
    <mergeCell ref="B97:H97"/>
    <mergeCell ref="A98:H98"/>
    <mergeCell ref="A99:I99"/>
    <mergeCell ref="A100:I100"/>
    <mergeCell ref="B101:G101"/>
    <mergeCell ref="B102:G102"/>
    <mergeCell ref="B103:G103"/>
    <mergeCell ref="B104:G104"/>
    <mergeCell ref="B105:G105"/>
    <mergeCell ref="A106:G106"/>
    <mergeCell ref="G107:H107"/>
    <mergeCell ref="G108:H108"/>
    <mergeCell ref="G109:H109"/>
    <mergeCell ref="G110:H110"/>
    <mergeCell ref="G111:H111"/>
    <mergeCell ref="G112:H112"/>
    <mergeCell ref="A113:I113"/>
    <mergeCell ref="B114:G114"/>
    <mergeCell ref="B115:G115"/>
    <mergeCell ref="B116:G116"/>
    <mergeCell ref="B117:G117"/>
    <mergeCell ref="B118:G118"/>
    <mergeCell ref="B119:G119"/>
    <mergeCell ref="B120:G120"/>
    <mergeCell ref="A121:G121"/>
    <mergeCell ref="B122:I122"/>
    <mergeCell ref="B123:G123"/>
    <mergeCell ref="B124:G124"/>
    <mergeCell ref="B126:G126"/>
    <mergeCell ref="B128:G128"/>
    <mergeCell ref="B130:G130"/>
    <mergeCell ref="A132:I132"/>
    <mergeCell ref="A133:H133"/>
    <mergeCell ref="B134:H134"/>
    <mergeCell ref="B135:H135"/>
    <mergeCell ref="B136:H136"/>
    <mergeCell ref="B137:H137"/>
    <mergeCell ref="B138:H138"/>
    <mergeCell ref="A139:H139"/>
    <mergeCell ref="B140:H140"/>
    <mergeCell ref="A141:H141"/>
    <mergeCell ref="J3:J30"/>
    <mergeCell ref="K52:K54"/>
    <mergeCell ref="L52:L54"/>
    <mergeCell ref="A38:F40"/>
    <mergeCell ref="A65:F67"/>
    <mergeCell ref="A76:F79"/>
    <mergeCell ref="A107:F112"/>
    <mergeCell ref="K62:L71"/>
  </mergeCells>
  <pageMargins left="0.31496062992126" right="0.31496062992126" top="0.31496062992126" bottom="0.31496062992126" header="0" footer="0"/>
  <pageSetup paperSize="9" scale="34" fitToHeight="0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97"/>
  <sheetViews>
    <sheetView view="pageBreakPreview" zoomScale="80" zoomScaleNormal="100" topLeftCell="A113" workbookViewId="0">
      <selection activeCell="I103" sqref="I103"/>
    </sheetView>
  </sheetViews>
  <sheetFormatPr defaultColWidth="14.4285714285714" defaultRowHeight="15" customHeight="1"/>
  <cols>
    <col min="1" max="1" width="7.42857142857143" customWidth="1"/>
    <col min="2" max="2" width="13" customWidth="1"/>
    <col min="3" max="4" width="14.8571428571429" customWidth="1"/>
    <col min="5" max="5" width="12.4285714285714" customWidth="1"/>
    <col min="6" max="6" width="11.1428571428571" customWidth="1"/>
    <col min="7" max="7" width="13" customWidth="1"/>
    <col min="8" max="8" width="12.7142857142857" customWidth="1"/>
    <col min="9" max="9" width="29.1428571428571" customWidth="1"/>
    <col min="10" max="10" width="31.4285714285714" customWidth="1"/>
    <col min="11" max="11" width="101.428571428571" customWidth="1"/>
  </cols>
  <sheetData>
    <row r="1" ht="15.75" spans="1:12">
      <c r="A1" s="43" t="s">
        <v>203</v>
      </c>
      <c r="B1" s="44"/>
      <c r="C1" s="44"/>
      <c r="D1" s="44"/>
      <c r="E1" s="44"/>
      <c r="F1" s="44"/>
      <c r="G1" s="44"/>
      <c r="H1" s="44"/>
      <c r="I1" s="46"/>
      <c r="J1" s="81" t="s">
        <v>24</v>
      </c>
      <c r="K1" s="82"/>
      <c r="L1" s="82"/>
    </row>
    <row r="2" ht="15.75" spans="1:12">
      <c r="A2" s="43"/>
      <c r="B2" s="45"/>
      <c r="C2" s="45"/>
      <c r="D2" s="45"/>
      <c r="E2" s="45"/>
      <c r="F2" s="45"/>
      <c r="G2" s="45"/>
      <c r="H2" s="45"/>
      <c r="I2" s="83"/>
      <c r="J2" s="81"/>
      <c r="K2" s="82"/>
      <c r="L2" s="82"/>
    </row>
    <row r="3" ht="15.75" spans="1:12">
      <c r="A3" s="43" t="s">
        <v>25</v>
      </c>
      <c r="B3" s="44"/>
      <c r="C3" s="44"/>
      <c r="D3" s="44"/>
      <c r="E3" s="44"/>
      <c r="F3" s="44"/>
      <c r="G3" s="46"/>
      <c r="H3" s="47" t="s">
        <v>26</v>
      </c>
      <c r="I3" s="46"/>
      <c r="J3" s="81"/>
      <c r="K3" s="82"/>
      <c r="L3" s="82"/>
    </row>
    <row r="4" ht="15.75" spans="1:12">
      <c r="A4" s="43"/>
      <c r="B4" s="45"/>
      <c r="C4" s="45"/>
      <c r="D4" s="45"/>
      <c r="E4" s="45"/>
      <c r="F4" s="45"/>
      <c r="G4" s="45"/>
      <c r="H4" s="45"/>
      <c r="I4" s="83"/>
      <c r="J4" s="81"/>
      <c r="K4" s="82"/>
      <c r="L4" s="82"/>
    </row>
    <row r="5" ht="15.75" spans="1:12">
      <c r="A5" s="48" t="s">
        <v>27</v>
      </c>
      <c r="B5" s="44"/>
      <c r="C5" s="44"/>
      <c r="D5" s="44"/>
      <c r="E5" s="44"/>
      <c r="F5" s="44"/>
      <c r="G5" s="44"/>
      <c r="H5" s="44"/>
      <c r="I5" s="46"/>
      <c r="J5" s="81"/>
      <c r="K5" s="82"/>
      <c r="L5" s="82"/>
    </row>
    <row r="6" ht="15.75" spans="1:12">
      <c r="A6" s="49" t="s">
        <v>28</v>
      </c>
      <c r="B6" s="50" t="s">
        <v>29</v>
      </c>
      <c r="C6" s="44"/>
      <c r="D6" s="44"/>
      <c r="E6" s="44"/>
      <c r="F6" s="44"/>
      <c r="G6" s="44"/>
      <c r="H6" s="46"/>
      <c r="I6" s="84"/>
      <c r="J6" s="81"/>
      <c r="K6" s="85"/>
      <c r="L6" s="85"/>
    </row>
    <row r="7" ht="16.5" spans="1:12">
      <c r="A7" s="49" t="s">
        <v>31</v>
      </c>
      <c r="B7" s="50" t="s">
        <v>32</v>
      </c>
      <c r="C7" s="44"/>
      <c r="D7" s="44"/>
      <c r="E7" s="44"/>
      <c r="F7" s="44"/>
      <c r="G7" s="44"/>
      <c r="H7" s="46"/>
      <c r="I7" s="49" t="s">
        <v>33</v>
      </c>
      <c r="J7" s="81"/>
      <c r="K7" s="82"/>
      <c r="L7" s="82"/>
    </row>
    <row r="8" ht="15.75" spans="1:12">
      <c r="A8" s="49" t="s">
        <v>35</v>
      </c>
      <c r="B8" s="50" t="s">
        <v>36</v>
      </c>
      <c r="C8" s="44"/>
      <c r="D8" s="44"/>
      <c r="E8" s="44"/>
      <c r="F8" s="44"/>
      <c r="G8" s="44"/>
      <c r="H8" s="46"/>
      <c r="I8" s="49" t="s">
        <v>37</v>
      </c>
      <c r="J8" s="81"/>
      <c r="K8" s="86" t="s">
        <v>30</v>
      </c>
      <c r="L8" s="87"/>
    </row>
    <row r="9" ht="16.5" spans="1:12">
      <c r="A9" s="49" t="s">
        <v>39</v>
      </c>
      <c r="B9" s="50" t="s">
        <v>40</v>
      </c>
      <c r="C9" s="44"/>
      <c r="D9" s="44"/>
      <c r="E9" s="44"/>
      <c r="F9" s="44"/>
      <c r="G9" s="44"/>
      <c r="H9" s="46"/>
      <c r="I9" s="49">
        <v>12</v>
      </c>
      <c r="J9" s="81"/>
      <c r="K9" s="88" t="s">
        <v>34</v>
      </c>
      <c r="L9" s="89"/>
    </row>
    <row r="10" ht="16.5" spans="1:12">
      <c r="A10" s="51"/>
      <c r="I10" s="90"/>
      <c r="J10" s="81"/>
      <c r="K10" s="91" t="s">
        <v>38</v>
      </c>
      <c r="L10" s="92">
        <f>J138</f>
        <v>2971.34504</v>
      </c>
    </row>
    <row r="11" ht="12.75" customHeight="1" spans="1:12">
      <c r="A11" s="48" t="s">
        <v>42</v>
      </c>
      <c r="B11" s="44"/>
      <c r="C11" s="44"/>
      <c r="D11" s="44"/>
      <c r="E11" s="44"/>
      <c r="F11" s="44"/>
      <c r="G11" s="44"/>
      <c r="H11" s="44"/>
      <c r="I11" s="46"/>
      <c r="J11" s="81"/>
      <c r="K11" s="93"/>
      <c r="L11" s="93"/>
    </row>
    <row r="12" ht="15.75" spans="1:12">
      <c r="A12" s="47" t="s">
        <v>44</v>
      </c>
      <c r="B12" s="46"/>
      <c r="C12" s="47" t="s">
        <v>45</v>
      </c>
      <c r="D12" s="46"/>
      <c r="E12" s="47" t="s">
        <v>46</v>
      </c>
      <c r="F12" s="44"/>
      <c r="G12" s="44"/>
      <c r="H12" s="44"/>
      <c r="I12" s="46"/>
      <c r="J12" s="81"/>
      <c r="K12" s="86" t="s">
        <v>41</v>
      </c>
      <c r="L12" s="87"/>
    </row>
    <row r="13" ht="16.5" spans="1:12">
      <c r="A13" s="52" t="s">
        <v>204</v>
      </c>
      <c r="B13" s="53"/>
      <c r="C13" s="54" t="s">
        <v>11</v>
      </c>
      <c r="D13" s="55"/>
      <c r="E13" s="47">
        <v>14</v>
      </c>
      <c r="F13" s="44"/>
      <c r="G13" s="44"/>
      <c r="H13" s="44"/>
      <c r="I13" s="46"/>
      <c r="J13" s="81"/>
      <c r="K13" s="94" t="s">
        <v>43</v>
      </c>
      <c r="L13" s="95"/>
    </row>
    <row r="14" ht="15.75" spans="1:12">
      <c r="A14" s="48" t="s">
        <v>50</v>
      </c>
      <c r="B14" s="44"/>
      <c r="C14" s="44"/>
      <c r="D14" s="44"/>
      <c r="E14" s="44"/>
      <c r="F14" s="44"/>
      <c r="G14" s="44"/>
      <c r="H14" s="44"/>
      <c r="I14" s="46"/>
      <c r="J14" s="81"/>
      <c r="K14" s="96" t="s">
        <v>47</v>
      </c>
      <c r="L14" s="97">
        <v>0.11</v>
      </c>
    </row>
    <row r="15" ht="15.75" spans="1:12">
      <c r="A15" s="49">
        <v>1</v>
      </c>
      <c r="B15" s="50" t="s">
        <v>52</v>
      </c>
      <c r="C15" s="44"/>
      <c r="D15" s="44"/>
      <c r="E15" s="44"/>
      <c r="F15" s="44"/>
      <c r="G15" s="44"/>
      <c r="H15" s="46"/>
      <c r="I15" s="49" t="s">
        <v>205</v>
      </c>
      <c r="J15" s="81"/>
      <c r="K15" s="98" t="s">
        <v>49</v>
      </c>
      <c r="L15" s="99">
        <f>I52</f>
        <v>412.05</v>
      </c>
    </row>
    <row r="16" ht="15.75" spans="1:12">
      <c r="A16" s="49">
        <v>2</v>
      </c>
      <c r="B16" s="50" t="s">
        <v>54</v>
      </c>
      <c r="C16" s="44"/>
      <c r="D16" s="44"/>
      <c r="E16" s="44"/>
      <c r="F16" s="44"/>
      <c r="G16" s="44"/>
      <c r="H16" s="46"/>
      <c r="I16" s="49" t="s">
        <v>206</v>
      </c>
      <c r="J16" s="81"/>
      <c r="K16" s="98" t="s">
        <v>51</v>
      </c>
      <c r="L16" s="99">
        <f>I104</f>
        <v>64.25</v>
      </c>
    </row>
    <row r="17" ht="15.75" spans="1:12">
      <c r="A17" s="49">
        <v>3</v>
      </c>
      <c r="B17" s="50" t="s">
        <v>57</v>
      </c>
      <c r="C17" s="44"/>
      <c r="D17" s="44"/>
      <c r="E17" s="44"/>
      <c r="F17" s="44"/>
      <c r="G17" s="44"/>
      <c r="H17" s="46"/>
      <c r="I17" s="100">
        <v>1351.36</v>
      </c>
      <c r="J17" s="81"/>
      <c r="K17" s="98" t="s">
        <v>53</v>
      </c>
      <c r="L17" s="99">
        <f>I51</f>
        <v>178.92</v>
      </c>
    </row>
    <row r="18" ht="38.25" spans="1:12">
      <c r="A18" s="56">
        <v>4</v>
      </c>
      <c r="B18" s="57" t="s">
        <v>59</v>
      </c>
      <c r="C18" s="44"/>
      <c r="D18" s="44"/>
      <c r="E18" s="44"/>
      <c r="F18" s="44"/>
      <c r="G18" s="44"/>
      <c r="H18" s="46"/>
      <c r="I18" s="101" t="s">
        <v>60</v>
      </c>
      <c r="J18" s="81"/>
      <c r="K18" s="102" t="s">
        <v>56</v>
      </c>
      <c r="L18" s="103">
        <f>SUM(L15:L17)</f>
        <v>655.22</v>
      </c>
    </row>
    <row r="19" ht="15.75" spans="1:12">
      <c r="A19" s="49">
        <v>5</v>
      </c>
      <c r="B19" s="50" t="s">
        <v>62</v>
      </c>
      <c r="C19" s="44"/>
      <c r="D19" s="44"/>
      <c r="E19" s="44"/>
      <c r="F19" s="44"/>
      <c r="G19" s="44"/>
      <c r="H19" s="46"/>
      <c r="I19" s="84" t="s">
        <v>63</v>
      </c>
      <c r="J19" s="81"/>
      <c r="K19" s="98" t="s">
        <v>58</v>
      </c>
      <c r="L19" s="104">
        <f>I139</f>
        <v>4001.09</v>
      </c>
    </row>
    <row r="20" ht="15.75" spans="1:12">
      <c r="A20" s="58"/>
      <c r="B20" s="44"/>
      <c r="C20" s="44"/>
      <c r="D20" s="44"/>
      <c r="E20" s="44"/>
      <c r="F20" s="44"/>
      <c r="G20" s="44"/>
      <c r="H20" s="44"/>
      <c r="I20" s="46"/>
      <c r="J20" s="81"/>
      <c r="K20" s="105" t="s">
        <v>61</v>
      </c>
      <c r="L20" s="106">
        <f>L19-L18</f>
        <v>3345.87</v>
      </c>
    </row>
    <row r="21" ht="15.75" customHeight="1" spans="1:12">
      <c r="A21" s="48" t="s">
        <v>66</v>
      </c>
      <c r="B21" s="44"/>
      <c r="C21" s="44"/>
      <c r="D21" s="44"/>
      <c r="E21" s="44"/>
      <c r="F21" s="44"/>
      <c r="G21" s="44"/>
      <c r="H21" s="44"/>
      <c r="I21" s="46"/>
      <c r="J21" s="81"/>
      <c r="K21" s="107" t="s">
        <v>64</v>
      </c>
      <c r="L21" s="108">
        <f>L20*11%</f>
        <v>368.0457</v>
      </c>
    </row>
    <row r="22" ht="15.75" customHeight="1" spans="1:12">
      <c r="A22" s="59">
        <v>1</v>
      </c>
      <c r="B22" s="48" t="s">
        <v>68</v>
      </c>
      <c r="C22" s="44"/>
      <c r="D22" s="44"/>
      <c r="E22" s="44"/>
      <c r="F22" s="44"/>
      <c r="G22" s="46"/>
      <c r="H22" s="60" t="s">
        <v>69</v>
      </c>
      <c r="I22" s="60" t="s">
        <v>70</v>
      </c>
      <c r="J22" s="81"/>
      <c r="K22" s="96" t="s">
        <v>65</v>
      </c>
      <c r="L22" s="109"/>
    </row>
    <row r="23" ht="15.75" customHeight="1" spans="1:12">
      <c r="A23" s="61" t="s">
        <v>28</v>
      </c>
      <c r="B23" s="50" t="s">
        <v>72</v>
      </c>
      <c r="C23" s="44"/>
      <c r="D23" s="44"/>
      <c r="E23" s="44"/>
      <c r="F23" s="44"/>
      <c r="G23" s="46"/>
      <c r="H23" s="62"/>
      <c r="I23" s="110">
        <f>I17</f>
        <v>1351.36</v>
      </c>
      <c r="J23" s="81"/>
      <c r="K23" s="111" t="s">
        <v>67</v>
      </c>
      <c r="L23" s="112">
        <v>0.012</v>
      </c>
    </row>
    <row r="24" ht="15.75" customHeight="1" spans="1:12">
      <c r="A24" s="61" t="s">
        <v>31</v>
      </c>
      <c r="B24" s="50" t="s">
        <v>74</v>
      </c>
      <c r="C24" s="44"/>
      <c r="D24" s="44"/>
      <c r="E24" s="44"/>
      <c r="F24" s="44"/>
      <c r="G24" s="46"/>
      <c r="H24" s="63"/>
      <c r="I24" s="113">
        <v>0</v>
      </c>
      <c r="J24" s="81"/>
      <c r="K24" s="114" t="s">
        <v>71</v>
      </c>
      <c r="L24" s="115">
        <v>0.048</v>
      </c>
    </row>
    <row r="25" ht="15.75" customHeight="1" spans="1:12">
      <c r="A25" s="61" t="s">
        <v>35</v>
      </c>
      <c r="B25" s="50" t="s">
        <v>76</v>
      </c>
      <c r="C25" s="44"/>
      <c r="D25" s="44"/>
      <c r="E25" s="44"/>
      <c r="F25" s="44"/>
      <c r="G25" s="46"/>
      <c r="H25" s="63">
        <v>0.2</v>
      </c>
      <c r="I25" s="110">
        <f>ROUND(1320*20%,2)</f>
        <v>264</v>
      </c>
      <c r="J25" s="81"/>
      <c r="K25" s="98" t="s">
        <v>73</v>
      </c>
      <c r="L25" s="104">
        <f>L19</f>
        <v>4001.09</v>
      </c>
    </row>
    <row r="26" ht="15.75" customHeight="1" spans="1:12">
      <c r="A26" s="61" t="s">
        <v>39</v>
      </c>
      <c r="B26" s="50" t="s">
        <v>78</v>
      </c>
      <c r="C26" s="44"/>
      <c r="D26" s="44"/>
      <c r="E26" s="44"/>
      <c r="F26" s="44"/>
      <c r="G26" s="46"/>
      <c r="H26" s="63"/>
      <c r="I26" s="110">
        <v>0</v>
      </c>
      <c r="J26" s="116"/>
      <c r="K26" s="107" t="s">
        <v>75</v>
      </c>
      <c r="L26" s="108">
        <f>L25*L23</f>
        <v>48.01308</v>
      </c>
    </row>
    <row r="27" ht="15.75" customHeight="1" spans="1:12">
      <c r="A27" s="61" t="s">
        <v>79</v>
      </c>
      <c r="B27" s="50" t="s">
        <v>80</v>
      </c>
      <c r="C27" s="44"/>
      <c r="D27" s="44"/>
      <c r="E27" s="44"/>
      <c r="F27" s="44"/>
      <c r="G27" s="46"/>
      <c r="H27" s="63"/>
      <c r="I27" s="110">
        <v>0</v>
      </c>
      <c r="J27" s="116"/>
      <c r="K27" s="96" t="s">
        <v>77</v>
      </c>
      <c r="L27" s="97">
        <v>0.01</v>
      </c>
    </row>
    <row r="28" ht="15.75" customHeight="1" spans="1:12">
      <c r="A28" s="61" t="s">
        <v>81</v>
      </c>
      <c r="B28" s="50" t="s">
        <v>82</v>
      </c>
      <c r="C28" s="44"/>
      <c r="D28" s="44"/>
      <c r="E28" s="44"/>
      <c r="F28" s="44"/>
      <c r="G28" s="46"/>
      <c r="H28" s="63"/>
      <c r="I28" s="110">
        <v>0</v>
      </c>
      <c r="J28" s="116"/>
      <c r="K28" s="105" t="s">
        <v>58</v>
      </c>
      <c r="L28" s="106">
        <f>L19</f>
        <v>4001.09</v>
      </c>
    </row>
    <row r="29" ht="15.75" customHeight="1" spans="1:12">
      <c r="A29" s="48" t="s">
        <v>84</v>
      </c>
      <c r="B29" s="44"/>
      <c r="C29" s="44"/>
      <c r="D29" s="44"/>
      <c r="E29" s="44"/>
      <c r="F29" s="44"/>
      <c r="G29" s="44"/>
      <c r="H29" s="46"/>
      <c r="I29" s="117">
        <f>SUM(I23:I28)</f>
        <v>1615.36</v>
      </c>
      <c r="J29" s="118">
        <f>SUM(I23:I28)-(I23*6%)</f>
        <v>1534.2784</v>
      </c>
      <c r="K29" s="107" t="s">
        <v>64</v>
      </c>
      <c r="L29" s="108">
        <f>L28*L27</f>
        <v>40.0109</v>
      </c>
    </row>
    <row r="30" ht="15.75" customHeight="1" spans="1:12">
      <c r="A30" s="64"/>
      <c r="I30" s="90"/>
      <c r="J30" s="119"/>
      <c r="K30" s="96" t="s">
        <v>83</v>
      </c>
      <c r="L30" s="97">
        <f>H117</f>
        <v>0.03</v>
      </c>
    </row>
    <row r="31" ht="15.75" customHeight="1" spans="1:12">
      <c r="A31" s="48" t="s">
        <v>85</v>
      </c>
      <c r="B31" s="44"/>
      <c r="C31" s="44"/>
      <c r="D31" s="44"/>
      <c r="E31" s="44"/>
      <c r="F31" s="44"/>
      <c r="G31" s="44"/>
      <c r="H31" s="44"/>
      <c r="I31" s="46"/>
      <c r="J31" s="119"/>
      <c r="K31" s="105" t="s">
        <v>58</v>
      </c>
      <c r="L31" s="106">
        <f>L19</f>
        <v>4001.09</v>
      </c>
    </row>
    <row r="32" ht="15.75" customHeight="1" spans="1:12">
      <c r="A32" s="48" t="s">
        <v>87</v>
      </c>
      <c r="B32" s="44"/>
      <c r="C32" s="44"/>
      <c r="D32" s="44"/>
      <c r="E32" s="44"/>
      <c r="F32" s="44"/>
      <c r="G32" s="46"/>
      <c r="H32" s="60" t="s">
        <v>69</v>
      </c>
      <c r="I32" s="60" t="s">
        <v>70</v>
      </c>
      <c r="J32" s="120"/>
      <c r="K32" s="107" t="s">
        <v>64</v>
      </c>
      <c r="L32" s="108">
        <f>L31*L30</f>
        <v>120.0327</v>
      </c>
    </row>
    <row r="33" ht="15.75" customHeight="1" spans="1:12">
      <c r="A33" s="61" t="s">
        <v>28</v>
      </c>
      <c r="B33" s="50" t="s">
        <v>88</v>
      </c>
      <c r="C33" s="44"/>
      <c r="D33" s="44"/>
      <c r="E33" s="44"/>
      <c r="F33" s="44"/>
      <c r="G33" s="46"/>
      <c r="H33" s="63">
        <f>ROUND(1/12,4)</f>
        <v>0.0833</v>
      </c>
      <c r="I33" s="121">
        <f>ROUND(I29*H33,2)</f>
        <v>134.56</v>
      </c>
      <c r="J33" s="118">
        <f>I33+(I33*$H$48)</f>
        <v>181.38688</v>
      </c>
      <c r="K33" s="96" t="s">
        <v>86</v>
      </c>
      <c r="L33" s="97">
        <f>H116</f>
        <v>0.0065</v>
      </c>
    </row>
    <row r="34" ht="15.75" customHeight="1" spans="1:12">
      <c r="A34" s="61" t="s">
        <v>31</v>
      </c>
      <c r="B34" s="50" t="s">
        <v>89</v>
      </c>
      <c r="C34" s="44"/>
      <c r="D34" s="44"/>
      <c r="E34" s="44"/>
      <c r="F34" s="44"/>
      <c r="G34" s="46"/>
      <c r="H34" s="65">
        <v>0.121</v>
      </c>
      <c r="I34" s="121">
        <f>ROUND(I29*H34,2)</f>
        <v>195.46</v>
      </c>
      <c r="J34" s="118">
        <f>I34+(I34*$H$48)</f>
        <v>263.48008</v>
      </c>
      <c r="K34" s="105" t="s">
        <v>58</v>
      </c>
      <c r="L34" s="106">
        <f>L19</f>
        <v>4001.09</v>
      </c>
    </row>
    <row r="35" ht="15.75" customHeight="1" spans="1:12">
      <c r="A35" s="48" t="s">
        <v>91</v>
      </c>
      <c r="B35" s="44"/>
      <c r="C35" s="44"/>
      <c r="D35" s="44"/>
      <c r="E35" s="44"/>
      <c r="F35" s="44"/>
      <c r="G35" s="46"/>
      <c r="H35" s="66">
        <f t="shared" ref="H35:I35" si="0">SUM(H33:H34)</f>
        <v>0.2043</v>
      </c>
      <c r="I35" s="117">
        <f t="shared" si="0"/>
        <v>330.02</v>
      </c>
      <c r="J35" s="116"/>
      <c r="K35" s="107" t="s">
        <v>64</v>
      </c>
      <c r="L35" s="108">
        <f>L34*L33</f>
        <v>26.007085</v>
      </c>
    </row>
    <row r="36" ht="15.75" customHeight="1" spans="1:12">
      <c r="A36" s="67" t="s">
        <v>92</v>
      </c>
      <c r="B36" s="68"/>
      <c r="C36" s="68"/>
      <c r="D36" s="68"/>
      <c r="E36" s="68"/>
      <c r="F36" s="68"/>
      <c r="G36" s="69" t="s">
        <v>93</v>
      </c>
      <c r="H36" s="44"/>
      <c r="I36" s="122">
        <f>I29</f>
        <v>1615.36</v>
      </c>
      <c r="J36" s="123"/>
      <c r="K36" s="96" t="s">
        <v>90</v>
      </c>
      <c r="L36" s="97">
        <f>H118</f>
        <v>0.05</v>
      </c>
    </row>
    <row r="37" ht="15.75" customHeight="1" spans="1:12">
      <c r="A37" s="70"/>
      <c r="F37" s="71"/>
      <c r="G37" s="69" t="s">
        <v>94</v>
      </c>
      <c r="H37" s="44"/>
      <c r="I37" s="122">
        <f>I35</f>
        <v>330.02</v>
      </c>
      <c r="J37" s="124"/>
      <c r="K37" s="105" t="s">
        <v>58</v>
      </c>
      <c r="L37" s="106">
        <f>L19</f>
        <v>4001.09</v>
      </c>
    </row>
    <row r="38" ht="15.75" customHeight="1" spans="1:12">
      <c r="A38" s="72"/>
      <c r="B38" s="73"/>
      <c r="C38" s="73"/>
      <c r="D38" s="73"/>
      <c r="E38" s="73"/>
      <c r="F38" s="73"/>
      <c r="G38" s="74" t="s">
        <v>96</v>
      </c>
      <c r="H38" s="44"/>
      <c r="I38" s="125">
        <f>SUM(I36:I37)</f>
        <v>1945.38</v>
      </c>
      <c r="J38" s="123"/>
      <c r="K38" s="107" t="s">
        <v>64</v>
      </c>
      <c r="L38" s="108">
        <f>L37*L36</f>
        <v>200.0545</v>
      </c>
    </row>
    <row r="39" ht="15.75" customHeight="1" spans="1:12">
      <c r="A39" s="48" t="s">
        <v>97</v>
      </c>
      <c r="B39" s="44"/>
      <c r="C39" s="44"/>
      <c r="D39" s="44"/>
      <c r="E39" s="44"/>
      <c r="F39" s="44"/>
      <c r="G39" s="46"/>
      <c r="H39" s="60" t="s">
        <v>69</v>
      </c>
      <c r="I39" s="60" t="s">
        <v>70</v>
      </c>
      <c r="J39" s="123"/>
      <c r="K39" s="126" t="s">
        <v>95</v>
      </c>
      <c r="L39" s="127">
        <f>L21+L26+L29+L32+L35+L38</f>
        <v>802.163965</v>
      </c>
    </row>
    <row r="40" ht="15.75" customHeight="1" spans="1:12">
      <c r="A40" s="61" t="s">
        <v>28</v>
      </c>
      <c r="B40" s="50" t="s">
        <v>99</v>
      </c>
      <c r="C40" s="44"/>
      <c r="D40" s="44"/>
      <c r="E40" s="44"/>
      <c r="F40" s="44"/>
      <c r="G40" s="46"/>
      <c r="H40" s="63">
        <v>0.2</v>
      </c>
      <c r="I40" s="121">
        <f t="shared" ref="I40:I47" si="1">ROUND($I$38*H40,2)</f>
        <v>389.08</v>
      </c>
      <c r="J40" s="128" t="s">
        <v>100</v>
      </c>
      <c r="K40" s="129"/>
      <c r="L40" s="129"/>
    </row>
    <row r="41" ht="15.75" customHeight="1" spans="1:12">
      <c r="A41" s="61" t="s">
        <v>31</v>
      </c>
      <c r="B41" s="50" t="s">
        <v>102</v>
      </c>
      <c r="C41" s="44"/>
      <c r="D41" s="44"/>
      <c r="E41" s="44"/>
      <c r="F41" s="44"/>
      <c r="G41" s="46"/>
      <c r="H41" s="63">
        <v>0.025</v>
      </c>
      <c r="I41" s="121">
        <f t="shared" si="1"/>
        <v>48.63</v>
      </c>
      <c r="J41" s="118">
        <f t="shared" ref="J41:J47" si="2">$I$29*H41</f>
        <v>40.384</v>
      </c>
      <c r="K41" s="130" t="s">
        <v>98</v>
      </c>
      <c r="L41" s="131"/>
    </row>
    <row r="42" ht="15.75" customHeight="1" spans="1:12">
      <c r="A42" s="61" t="s">
        <v>35</v>
      </c>
      <c r="B42" s="50" t="s">
        <v>103</v>
      </c>
      <c r="C42" s="44"/>
      <c r="D42" s="44"/>
      <c r="E42" s="44"/>
      <c r="F42" s="44"/>
      <c r="G42" s="46"/>
      <c r="H42" s="63">
        <v>0.01</v>
      </c>
      <c r="I42" s="121">
        <f t="shared" si="1"/>
        <v>19.45</v>
      </c>
      <c r="J42" s="128" t="s">
        <v>100</v>
      </c>
      <c r="K42" s="132" t="s">
        <v>101</v>
      </c>
      <c r="L42" s="133"/>
    </row>
    <row r="43" ht="15.75" customHeight="1" spans="1:12">
      <c r="A43" s="61" t="s">
        <v>39</v>
      </c>
      <c r="B43" s="50" t="s">
        <v>104</v>
      </c>
      <c r="C43" s="44"/>
      <c r="D43" s="44"/>
      <c r="E43" s="44"/>
      <c r="F43" s="44"/>
      <c r="G43" s="46"/>
      <c r="H43" s="63">
        <v>0.015</v>
      </c>
      <c r="I43" s="121">
        <f t="shared" si="1"/>
        <v>29.18</v>
      </c>
      <c r="J43" s="118">
        <f t="shared" si="2"/>
        <v>24.2304</v>
      </c>
      <c r="K43" s="134" t="s">
        <v>101</v>
      </c>
      <c r="L43" s="135">
        <f>L10+L39</f>
        <v>3773.509005</v>
      </c>
    </row>
    <row r="44" ht="15.75" customHeight="1" spans="1:12">
      <c r="A44" s="61" t="s">
        <v>79</v>
      </c>
      <c r="B44" s="50" t="s">
        <v>105</v>
      </c>
      <c r="C44" s="44"/>
      <c r="D44" s="44"/>
      <c r="E44" s="44"/>
      <c r="F44" s="44"/>
      <c r="G44" s="46"/>
      <c r="H44" s="63">
        <v>0.01</v>
      </c>
      <c r="I44" s="121">
        <f t="shared" si="1"/>
        <v>19.45</v>
      </c>
      <c r="J44" s="118">
        <f t="shared" si="2"/>
        <v>16.1536</v>
      </c>
      <c r="K44" s="93"/>
      <c r="L44" s="136"/>
    </row>
    <row r="45" ht="15.75" customHeight="1" spans="1:12">
      <c r="A45" s="61" t="s">
        <v>81</v>
      </c>
      <c r="B45" s="50" t="s">
        <v>106</v>
      </c>
      <c r="C45" s="44"/>
      <c r="D45" s="44"/>
      <c r="E45" s="44"/>
      <c r="F45" s="44"/>
      <c r="G45" s="46"/>
      <c r="H45" s="63">
        <v>0.006</v>
      </c>
      <c r="I45" s="121">
        <f t="shared" si="1"/>
        <v>11.67</v>
      </c>
      <c r="J45" s="118">
        <f t="shared" si="2"/>
        <v>9.69216</v>
      </c>
      <c r="K45" s="93"/>
      <c r="L45" s="136"/>
    </row>
    <row r="46" ht="15.75" customHeight="1" spans="1:12">
      <c r="A46" s="61" t="s">
        <v>107</v>
      </c>
      <c r="B46" s="50" t="s">
        <v>108</v>
      </c>
      <c r="C46" s="44"/>
      <c r="D46" s="44"/>
      <c r="E46" s="44"/>
      <c r="F46" s="44"/>
      <c r="G46" s="46"/>
      <c r="H46" s="63">
        <v>0.002</v>
      </c>
      <c r="I46" s="121">
        <f t="shared" si="1"/>
        <v>3.89</v>
      </c>
      <c r="J46" s="118">
        <f t="shared" si="2"/>
        <v>3.23072</v>
      </c>
      <c r="K46" s="93"/>
      <c r="L46" s="136"/>
    </row>
    <row r="47" ht="15.75" customHeight="1" spans="1:12">
      <c r="A47" s="61" t="s">
        <v>109</v>
      </c>
      <c r="B47" s="50" t="s">
        <v>110</v>
      </c>
      <c r="C47" s="44"/>
      <c r="D47" s="44"/>
      <c r="E47" s="44"/>
      <c r="F47" s="44"/>
      <c r="G47" s="46"/>
      <c r="H47" s="63">
        <v>0.08</v>
      </c>
      <c r="I47" s="121">
        <f t="shared" si="1"/>
        <v>155.63</v>
      </c>
      <c r="J47" s="118">
        <f t="shared" si="2"/>
        <v>129.2288</v>
      </c>
      <c r="K47" s="93"/>
      <c r="L47" s="136"/>
    </row>
    <row r="48" ht="15.75" customHeight="1" spans="1:12">
      <c r="A48" s="48" t="s">
        <v>112</v>
      </c>
      <c r="B48" s="44"/>
      <c r="C48" s="44"/>
      <c r="D48" s="44"/>
      <c r="E48" s="44"/>
      <c r="F48" s="44"/>
      <c r="G48" s="46"/>
      <c r="H48" s="66">
        <f t="shared" ref="H48:I48" si="3">SUM(H40:H47)</f>
        <v>0.348</v>
      </c>
      <c r="I48" s="117">
        <f t="shared" si="3"/>
        <v>676.98</v>
      </c>
      <c r="J48" s="124"/>
      <c r="K48" s="93"/>
      <c r="L48" s="136"/>
    </row>
    <row r="49" ht="15.75" customHeight="1" spans="1:12">
      <c r="A49" s="75"/>
      <c r="B49" s="44"/>
      <c r="C49" s="44"/>
      <c r="D49" s="44"/>
      <c r="E49" s="44"/>
      <c r="F49" s="44"/>
      <c r="G49" s="44"/>
      <c r="H49" s="44"/>
      <c r="I49" s="46"/>
      <c r="J49" s="124"/>
      <c r="K49" s="137" t="s">
        <v>111</v>
      </c>
      <c r="L49" s="138"/>
    </row>
    <row r="50" ht="15.75" customHeight="1" spans="1:12">
      <c r="A50" s="48" t="s">
        <v>115</v>
      </c>
      <c r="B50" s="44"/>
      <c r="C50" s="44"/>
      <c r="D50" s="44"/>
      <c r="E50" s="44"/>
      <c r="F50" s="44"/>
      <c r="G50" s="46"/>
      <c r="H50" s="66"/>
      <c r="I50" s="60" t="s">
        <v>70</v>
      </c>
      <c r="J50" s="124"/>
      <c r="K50" s="139" t="s">
        <v>113</v>
      </c>
      <c r="L50" s="140"/>
    </row>
    <row r="51" ht="15.75" customHeight="1" spans="1:12">
      <c r="A51" s="61" t="s">
        <v>28</v>
      </c>
      <c r="B51" s="58" t="s">
        <v>117</v>
      </c>
      <c r="C51" s="44"/>
      <c r="D51" s="44"/>
      <c r="E51" s="44"/>
      <c r="F51" s="44"/>
      <c r="G51" s="46"/>
      <c r="H51" s="76">
        <v>5</v>
      </c>
      <c r="I51" s="110">
        <f>ROUND((H51*2*26)-0.06*I23,2)</f>
        <v>178.92</v>
      </c>
      <c r="J51" s="118">
        <f t="shared" ref="J51:J54" si="4">I51</f>
        <v>178.92</v>
      </c>
      <c r="K51" s="141" t="s">
        <v>114</v>
      </c>
      <c r="L51" s="142">
        <v>1</v>
      </c>
    </row>
    <row r="52" ht="15.75" customHeight="1" spans="1:12">
      <c r="A52" s="61" t="s">
        <v>31</v>
      </c>
      <c r="B52" s="58" t="s">
        <v>118</v>
      </c>
      <c r="C52" s="44"/>
      <c r="D52" s="44"/>
      <c r="E52" s="44"/>
      <c r="F52" s="44"/>
      <c r="G52" s="46"/>
      <c r="H52" s="49" t="s">
        <v>119</v>
      </c>
      <c r="I52" s="110">
        <v>412.05</v>
      </c>
      <c r="J52" s="118">
        <f t="shared" si="4"/>
        <v>412.05</v>
      </c>
      <c r="K52" s="143" t="s">
        <v>116</v>
      </c>
      <c r="L52" s="144">
        <f>L43</f>
        <v>3773.509005</v>
      </c>
    </row>
    <row r="53" ht="15.75" customHeight="1" spans="1:12">
      <c r="A53" s="77" t="s">
        <v>35</v>
      </c>
      <c r="B53" s="78" t="s">
        <v>120</v>
      </c>
      <c r="C53" s="44"/>
      <c r="D53" s="44"/>
      <c r="E53" s="44"/>
      <c r="F53" s="44"/>
      <c r="G53" s="46"/>
      <c r="H53" s="79" t="s">
        <v>119</v>
      </c>
      <c r="I53" s="145">
        <v>42</v>
      </c>
      <c r="J53" s="118">
        <f t="shared" si="4"/>
        <v>42</v>
      </c>
      <c r="K53" s="146"/>
      <c r="L53" s="147"/>
    </row>
    <row r="54" ht="15.75" customHeight="1" spans="1:12">
      <c r="A54" s="61" t="s">
        <v>39</v>
      </c>
      <c r="B54" s="58" t="s">
        <v>122</v>
      </c>
      <c r="C54" s="44"/>
      <c r="D54" s="44"/>
      <c r="E54" s="44"/>
      <c r="F54" s="44"/>
      <c r="G54" s="46"/>
      <c r="H54" s="49" t="s">
        <v>119</v>
      </c>
      <c r="I54" s="110">
        <f>ROUND((I23*26)*0.002/12,2)</f>
        <v>5.86</v>
      </c>
      <c r="J54" s="118">
        <f t="shared" si="4"/>
        <v>5.86</v>
      </c>
      <c r="K54" s="148"/>
      <c r="L54" s="149"/>
    </row>
    <row r="55" ht="15.75" customHeight="1" spans="1:12">
      <c r="A55" s="48" t="s">
        <v>124</v>
      </c>
      <c r="B55" s="44"/>
      <c r="C55" s="44"/>
      <c r="D55" s="44"/>
      <c r="E55" s="44"/>
      <c r="F55" s="44"/>
      <c r="G55" s="44"/>
      <c r="H55" s="46"/>
      <c r="I55" s="117">
        <f>SUM(I51:I54)</f>
        <v>638.83</v>
      </c>
      <c r="J55" s="116"/>
      <c r="K55" s="150" t="s">
        <v>121</v>
      </c>
      <c r="L55" s="151">
        <f>I139</f>
        <v>4001.09</v>
      </c>
    </row>
    <row r="56" ht="15.75" customHeight="1" spans="1:12">
      <c r="A56" s="75"/>
      <c r="B56" s="44"/>
      <c r="C56" s="44"/>
      <c r="D56" s="44"/>
      <c r="E56" s="44"/>
      <c r="F56" s="44"/>
      <c r="G56" s="44"/>
      <c r="H56" s="44"/>
      <c r="I56" s="46"/>
      <c r="J56" s="116"/>
      <c r="K56" s="152" t="s">
        <v>123</v>
      </c>
      <c r="L56" s="144">
        <f>L43</f>
        <v>3773.509005</v>
      </c>
    </row>
    <row r="57" ht="15.75" customHeight="1" spans="1:12">
      <c r="A57" s="48" t="s">
        <v>127</v>
      </c>
      <c r="B57" s="44"/>
      <c r="C57" s="44"/>
      <c r="D57" s="44"/>
      <c r="E57" s="44"/>
      <c r="F57" s="44"/>
      <c r="G57" s="44"/>
      <c r="H57" s="44"/>
      <c r="I57" s="46"/>
      <c r="J57" s="116"/>
      <c r="K57" s="153" t="s">
        <v>125</v>
      </c>
      <c r="L57" s="154">
        <f>L55-L56</f>
        <v>227.580995</v>
      </c>
    </row>
    <row r="58" ht="15.75" customHeight="1" spans="1:12">
      <c r="A58" s="48" t="s">
        <v>129</v>
      </c>
      <c r="B58" s="44"/>
      <c r="C58" s="44"/>
      <c r="D58" s="44"/>
      <c r="E58" s="44"/>
      <c r="F58" s="44"/>
      <c r="G58" s="44"/>
      <c r="H58" s="46"/>
      <c r="I58" s="60" t="s">
        <v>70</v>
      </c>
      <c r="J58" s="116"/>
      <c r="K58" s="155" t="s">
        <v>126</v>
      </c>
      <c r="L58" s="156">
        <f>SUM(I68:I71,I96,I104,I113)</f>
        <v>245.18</v>
      </c>
    </row>
    <row r="59" ht="15.75" customHeight="1" spans="1:12">
      <c r="A59" s="61" t="s">
        <v>131</v>
      </c>
      <c r="B59" s="47" t="s">
        <v>132</v>
      </c>
      <c r="C59" s="44"/>
      <c r="D59" s="44"/>
      <c r="E59" s="44"/>
      <c r="F59" s="44"/>
      <c r="G59" s="44"/>
      <c r="H59" s="46"/>
      <c r="I59" s="121">
        <f>I35</f>
        <v>330.02</v>
      </c>
      <c r="J59" s="116"/>
      <c r="K59" s="155" t="s">
        <v>128</v>
      </c>
      <c r="L59" s="157">
        <f>L57-L58</f>
        <v>-17.5990050000002</v>
      </c>
    </row>
    <row r="60" ht="15.75" customHeight="1" spans="1:12">
      <c r="A60" s="61" t="s">
        <v>134</v>
      </c>
      <c r="B60" s="47" t="s">
        <v>135</v>
      </c>
      <c r="C60" s="44"/>
      <c r="D60" s="44"/>
      <c r="E60" s="44"/>
      <c r="F60" s="44"/>
      <c r="G60" s="44"/>
      <c r="H60" s="46"/>
      <c r="I60" s="121">
        <f>I48</f>
        <v>676.98</v>
      </c>
      <c r="J60" s="116"/>
      <c r="K60" s="158" t="s">
        <v>130</v>
      </c>
      <c r="L60" s="159">
        <f>ROUND(L59*L51,2)</f>
        <v>-17.6</v>
      </c>
    </row>
    <row r="61" ht="15.75" customHeight="1" spans="1:12">
      <c r="A61" s="61" t="s">
        <v>137</v>
      </c>
      <c r="B61" s="47" t="s">
        <v>138</v>
      </c>
      <c r="C61" s="44"/>
      <c r="D61" s="44"/>
      <c r="E61" s="44"/>
      <c r="F61" s="44"/>
      <c r="G61" s="44"/>
      <c r="H61" s="46"/>
      <c r="I61" s="121">
        <f>I55</f>
        <v>638.83</v>
      </c>
      <c r="J61" s="116"/>
      <c r="K61" s="158" t="s">
        <v>133</v>
      </c>
      <c r="L61" s="159">
        <f>ROUND((L59*12)*L51,2)</f>
        <v>-211.19</v>
      </c>
    </row>
    <row r="62" ht="15.75" customHeight="1" spans="1:12">
      <c r="A62" s="48" t="s">
        <v>139</v>
      </c>
      <c r="B62" s="44"/>
      <c r="C62" s="44"/>
      <c r="D62" s="44"/>
      <c r="E62" s="44"/>
      <c r="F62" s="44"/>
      <c r="G62" s="44"/>
      <c r="H62" s="46"/>
      <c r="I62" s="117">
        <f>SUM(I59:I61)</f>
        <v>1645.83</v>
      </c>
      <c r="J62" s="116"/>
      <c r="K62" s="160" t="s">
        <v>136</v>
      </c>
      <c r="L62" s="161"/>
    </row>
    <row r="63" ht="15.75" customHeight="1" spans="1:12">
      <c r="A63" s="80" t="s">
        <v>140</v>
      </c>
      <c r="B63" s="68"/>
      <c r="C63" s="68"/>
      <c r="D63" s="68"/>
      <c r="E63" s="68"/>
      <c r="F63" s="68"/>
      <c r="G63" s="69" t="s">
        <v>93</v>
      </c>
      <c r="H63" s="44"/>
      <c r="I63" s="122">
        <f>I29</f>
        <v>1615.36</v>
      </c>
      <c r="J63" s="116"/>
      <c r="K63" s="162"/>
      <c r="L63" s="163"/>
    </row>
    <row r="64" ht="15.75" customHeight="1" spans="1:12">
      <c r="A64" s="70"/>
      <c r="F64" s="71"/>
      <c r="G64" s="69" t="s">
        <v>141</v>
      </c>
      <c r="H64" s="44"/>
      <c r="I64" s="122">
        <f>I62</f>
        <v>1645.83</v>
      </c>
      <c r="J64" s="116"/>
      <c r="K64" s="162"/>
      <c r="L64" s="163"/>
    </row>
    <row r="65" ht="15.75" customHeight="1" spans="1:12">
      <c r="A65" s="72"/>
      <c r="B65" s="73"/>
      <c r="C65" s="73"/>
      <c r="D65" s="73"/>
      <c r="E65" s="73"/>
      <c r="F65" s="73"/>
      <c r="G65" s="74" t="s">
        <v>96</v>
      </c>
      <c r="H65" s="44"/>
      <c r="I65" s="125">
        <f>SUM(I63:I64)</f>
        <v>3261.19</v>
      </c>
      <c r="J65" s="116"/>
      <c r="K65" s="162"/>
      <c r="L65" s="163"/>
    </row>
    <row r="66" ht="27.75" customHeight="1" spans="1:12">
      <c r="A66" s="48" t="s">
        <v>142</v>
      </c>
      <c r="B66" s="44"/>
      <c r="C66" s="44"/>
      <c r="D66" s="44"/>
      <c r="E66" s="44"/>
      <c r="F66" s="44"/>
      <c r="G66" s="44"/>
      <c r="H66" s="44"/>
      <c r="I66" s="46"/>
      <c r="J66" s="116"/>
      <c r="K66" s="162"/>
      <c r="L66" s="163"/>
    </row>
    <row r="67" ht="15.75" customHeight="1" spans="1:12">
      <c r="A67" s="61">
        <v>3</v>
      </c>
      <c r="B67" s="48" t="s">
        <v>143</v>
      </c>
      <c r="C67" s="44"/>
      <c r="D67" s="44"/>
      <c r="E67" s="44"/>
      <c r="F67" s="44"/>
      <c r="G67" s="46"/>
      <c r="H67" s="60" t="s">
        <v>69</v>
      </c>
      <c r="I67" s="60" t="s">
        <v>70</v>
      </c>
      <c r="J67" s="116"/>
      <c r="K67" s="162"/>
      <c r="L67" s="163"/>
    </row>
    <row r="68" ht="15.75" customHeight="1" spans="1:12">
      <c r="A68" s="61" t="s">
        <v>28</v>
      </c>
      <c r="B68" s="50" t="s">
        <v>144</v>
      </c>
      <c r="C68" s="44"/>
      <c r="D68" s="44"/>
      <c r="E68" s="44"/>
      <c r="F68" s="44"/>
      <c r="G68" s="46"/>
      <c r="H68" s="63">
        <f>ROUND(((1/12)*5%),4)</f>
        <v>0.0042</v>
      </c>
      <c r="I68" s="121">
        <f t="shared" ref="I68:I72" si="5">ROUND(H68*$I$65,2)</f>
        <v>13.7</v>
      </c>
      <c r="J68" s="116"/>
      <c r="K68" s="162"/>
      <c r="L68" s="163"/>
    </row>
    <row r="69" ht="15.75" customHeight="1" spans="1:12">
      <c r="A69" s="61" t="s">
        <v>31</v>
      </c>
      <c r="B69" s="50" t="s">
        <v>145</v>
      </c>
      <c r="C69" s="44"/>
      <c r="D69" s="44"/>
      <c r="E69" s="44"/>
      <c r="F69" s="44"/>
      <c r="G69" s="46"/>
      <c r="H69" s="63">
        <f>TRUNC(H68*H47,4)</f>
        <v>0.0003</v>
      </c>
      <c r="I69" s="121">
        <f t="shared" si="5"/>
        <v>0.98</v>
      </c>
      <c r="J69" s="116"/>
      <c r="K69" s="162"/>
      <c r="L69" s="163"/>
    </row>
    <row r="70" ht="15.75" customHeight="1" spans="1:12">
      <c r="A70" s="61" t="s">
        <v>35</v>
      </c>
      <c r="B70" s="50" t="s">
        <v>146</v>
      </c>
      <c r="C70" s="44"/>
      <c r="D70" s="44"/>
      <c r="E70" s="44"/>
      <c r="F70" s="44"/>
      <c r="G70" s="46"/>
      <c r="H70" s="63">
        <f>ROUND(((7/30)/12)*95%,4)</f>
        <v>0.0185</v>
      </c>
      <c r="I70" s="121">
        <f t="shared" si="5"/>
        <v>60.33</v>
      </c>
      <c r="J70" s="116"/>
      <c r="K70" s="162"/>
      <c r="L70" s="163"/>
    </row>
    <row r="71" ht="15.75" customHeight="1" spans="1:12">
      <c r="A71" s="61" t="s">
        <v>39</v>
      </c>
      <c r="B71" s="164" t="s">
        <v>147</v>
      </c>
      <c r="C71" s="44"/>
      <c r="D71" s="44"/>
      <c r="E71" s="44"/>
      <c r="F71" s="44"/>
      <c r="G71" s="46"/>
      <c r="H71" s="63">
        <f>ROUND(H70*H48,4)</f>
        <v>0.0064</v>
      </c>
      <c r="I71" s="121">
        <f t="shared" si="5"/>
        <v>20.87</v>
      </c>
      <c r="J71" s="116"/>
      <c r="K71" s="187"/>
      <c r="L71" s="188"/>
    </row>
    <row r="72" ht="15.75" customHeight="1" spans="1:12">
      <c r="A72" s="61" t="s">
        <v>79</v>
      </c>
      <c r="B72" s="50" t="s">
        <v>148</v>
      </c>
      <c r="C72" s="44"/>
      <c r="D72" s="44"/>
      <c r="E72" s="44"/>
      <c r="F72" s="44"/>
      <c r="G72" s="46"/>
      <c r="H72" s="63">
        <v>0.04</v>
      </c>
      <c r="I72" s="121">
        <f t="shared" si="5"/>
        <v>130.45</v>
      </c>
      <c r="J72" s="118">
        <f>I72</f>
        <v>130.45</v>
      </c>
      <c r="K72" s="93"/>
      <c r="L72" s="93"/>
    </row>
    <row r="73" ht="15.75" customHeight="1" spans="1:12">
      <c r="A73" s="48" t="s">
        <v>149</v>
      </c>
      <c r="B73" s="44"/>
      <c r="C73" s="44"/>
      <c r="D73" s="44"/>
      <c r="E73" s="44"/>
      <c r="F73" s="44"/>
      <c r="G73" s="46"/>
      <c r="H73" s="66">
        <f t="shared" ref="H73:I73" si="6">SUM(H68:H72)</f>
        <v>0.0694</v>
      </c>
      <c r="I73" s="117">
        <f t="shared" si="6"/>
        <v>226.33</v>
      </c>
      <c r="J73" s="116"/>
      <c r="K73" s="93"/>
      <c r="L73" s="93"/>
    </row>
    <row r="74" ht="15.75" customHeight="1" spans="1:12">
      <c r="A74" s="67" t="s">
        <v>150</v>
      </c>
      <c r="B74" s="68"/>
      <c r="C74" s="68"/>
      <c r="D74" s="68"/>
      <c r="E74" s="68"/>
      <c r="F74" s="68"/>
      <c r="G74" s="69" t="s">
        <v>93</v>
      </c>
      <c r="H74" s="44"/>
      <c r="I74" s="122">
        <f>I29</f>
        <v>1615.36</v>
      </c>
      <c r="J74" s="116"/>
      <c r="K74" s="93"/>
      <c r="L74" s="93"/>
    </row>
    <row r="75" ht="15.75" customHeight="1" spans="1:12">
      <c r="A75" s="70"/>
      <c r="F75" s="71"/>
      <c r="G75" s="69" t="s">
        <v>141</v>
      </c>
      <c r="H75" s="44"/>
      <c r="I75" s="122">
        <f>I62</f>
        <v>1645.83</v>
      </c>
      <c r="J75" s="116"/>
      <c r="K75" s="189"/>
      <c r="L75" s="93"/>
    </row>
    <row r="76" ht="15.75" customHeight="1" spans="1:12">
      <c r="A76" s="70"/>
      <c r="F76" s="71"/>
      <c r="G76" s="69" t="s">
        <v>151</v>
      </c>
      <c r="H76" s="44"/>
      <c r="I76" s="122">
        <f>I73</f>
        <v>226.33</v>
      </c>
      <c r="J76" s="116"/>
      <c r="K76" s="189"/>
      <c r="L76" s="93"/>
    </row>
    <row r="77" ht="15.75" customHeight="1" spans="1:12">
      <c r="A77" s="70"/>
      <c r="B77" s="71"/>
      <c r="C77" s="71"/>
      <c r="D77" s="71"/>
      <c r="E77" s="71"/>
      <c r="F77" s="71"/>
      <c r="G77" s="74" t="s">
        <v>96</v>
      </c>
      <c r="H77" s="44"/>
      <c r="I77" s="125">
        <f>SUM(I74:I76)</f>
        <v>3487.52</v>
      </c>
      <c r="J77" s="116"/>
      <c r="K77" s="189"/>
      <c r="L77" s="93"/>
    </row>
    <row r="78" ht="15.75" customHeight="1" spans="1:12">
      <c r="A78" s="48" t="s">
        <v>152</v>
      </c>
      <c r="B78" s="44"/>
      <c r="C78" s="44"/>
      <c r="D78" s="44"/>
      <c r="E78" s="44"/>
      <c r="F78" s="44"/>
      <c r="G78" s="44"/>
      <c r="H78" s="44"/>
      <c r="I78" s="46"/>
      <c r="J78" s="119"/>
      <c r="K78" s="189"/>
      <c r="L78" s="93"/>
    </row>
    <row r="79" ht="15.75" customHeight="1" spans="1:12">
      <c r="A79" s="48" t="s">
        <v>153</v>
      </c>
      <c r="B79" s="44"/>
      <c r="C79" s="44"/>
      <c r="D79" s="44"/>
      <c r="E79" s="44"/>
      <c r="F79" s="44"/>
      <c r="G79" s="46"/>
      <c r="H79" s="60" t="s">
        <v>69</v>
      </c>
      <c r="I79" s="60" t="s">
        <v>70</v>
      </c>
      <c r="J79" s="116"/>
      <c r="K79" s="189"/>
      <c r="L79" s="93"/>
    </row>
    <row r="80" ht="15.75" customHeight="1" spans="1:12">
      <c r="A80" s="61" t="s">
        <v>28</v>
      </c>
      <c r="B80" s="50" t="s">
        <v>154</v>
      </c>
      <c r="C80" s="44"/>
      <c r="D80" s="44"/>
      <c r="E80" s="44"/>
      <c r="F80" s="44"/>
      <c r="G80" s="46"/>
      <c r="H80" s="63">
        <f>ROUND(((1+1/3)/12)/12,4)</f>
        <v>0.0093</v>
      </c>
      <c r="I80" s="121">
        <f t="shared" ref="I80:I85" si="7">ROUND(H80*$I$77,2)</f>
        <v>32.43</v>
      </c>
      <c r="J80" s="116"/>
      <c r="K80" s="189"/>
      <c r="L80" s="93"/>
    </row>
    <row r="81" ht="15.75" customHeight="1" spans="1:12">
      <c r="A81" s="61" t="s">
        <v>31</v>
      </c>
      <c r="B81" s="50" t="s">
        <v>155</v>
      </c>
      <c r="C81" s="44"/>
      <c r="D81" s="44"/>
      <c r="E81" s="44"/>
      <c r="F81" s="44"/>
      <c r="G81" s="46"/>
      <c r="H81" s="63">
        <f>ROUND(2/30/12,4)</f>
        <v>0.0056</v>
      </c>
      <c r="I81" s="121">
        <f t="shared" si="7"/>
        <v>19.53</v>
      </c>
      <c r="J81" s="116"/>
      <c r="K81" s="189"/>
      <c r="L81" s="190"/>
    </row>
    <row r="82" ht="15.75" customHeight="1" spans="1:12">
      <c r="A82" s="61" t="s">
        <v>35</v>
      </c>
      <c r="B82" s="50" t="s">
        <v>156</v>
      </c>
      <c r="C82" s="44"/>
      <c r="D82" s="44"/>
      <c r="E82" s="44"/>
      <c r="F82" s="44"/>
      <c r="G82" s="46"/>
      <c r="H82" s="63">
        <f>ROUND(((5/30)/12)*2%,4)</f>
        <v>0.0003</v>
      </c>
      <c r="I82" s="121">
        <f t="shared" si="7"/>
        <v>1.05</v>
      </c>
      <c r="J82" s="116"/>
      <c r="K82" s="189"/>
      <c r="L82" s="93"/>
    </row>
    <row r="83" ht="15.75" customHeight="1" spans="1:12">
      <c r="A83" s="61" t="s">
        <v>39</v>
      </c>
      <c r="B83" s="50" t="s">
        <v>157</v>
      </c>
      <c r="C83" s="44"/>
      <c r="D83" s="44"/>
      <c r="E83" s="44"/>
      <c r="F83" s="44"/>
      <c r="G83" s="46"/>
      <c r="H83" s="63">
        <f>ROUND(((15/30)/12)*8%,4)</f>
        <v>0.0033</v>
      </c>
      <c r="I83" s="121">
        <f t="shared" si="7"/>
        <v>11.51</v>
      </c>
      <c r="J83" s="116"/>
      <c r="K83" s="93"/>
      <c r="L83" s="93"/>
    </row>
    <row r="84" ht="15.75" customHeight="1" spans="1:12">
      <c r="A84" s="61" t="s">
        <v>79</v>
      </c>
      <c r="B84" s="50" t="s">
        <v>158</v>
      </c>
      <c r="C84" s="44"/>
      <c r="D84" s="44"/>
      <c r="E84" s="44"/>
      <c r="F84" s="44"/>
      <c r="G84" s="46"/>
      <c r="H84" s="63">
        <f>ROUND(((1+1/3)/12*4/12)*2%,4)</f>
        <v>0.0007</v>
      </c>
      <c r="I84" s="121">
        <f t="shared" si="7"/>
        <v>2.44</v>
      </c>
      <c r="J84" s="116"/>
      <c r="K84" s="93"/>
      <c r="L84" s="93"/>
    </row>
    <row r="85" ht="15.75" customHeight="1" spans="1:12">
      <c r="A85" s="77" t="s">
        <v>81</v>
      </c>
      <c r="B85" s="165" t="s">
        <v>159</v>
      </c>
      <c r="C85" s="44"/>
      <c r="D85" s="44"/>
      <c r="E85" s="44"/>
      <c r="F85" s="44"/>
      <c r="G85" s="46"/>
      <c r="H85" s="166">
        <v>0</v>
      </c>
      <c r="I85" s="121">
        <f t="shared" si="7"/>
        <v>0</v>
      </c>
      <c r="J85" s="116"/>
      <c r="K85" s="93"/>
      <c r="L85" s="93"/>
    </row>
    <row r="86" ht="15.75" customHeight="1" spans="1:12">
      <c r="A86" s="48" t="s">
        <v>160</v>
      </c>
      <c r="B86" s="44"/>
      <c r="C86" s="44"/>
      <c r="D86" s="44"/>
      <c r="E86" s="44"/>
      <c r="F86" s="44"/>
      <c r="G86" s="46"/>
      <c r="H86" s="66">
        <f t="shared" ref="H86:I86" si="8">SUM(H80:H85)</f>
        <v>0.0192</v>
      </c>
      <c r="I86" s="117">
        <f t="shared" si="8"/>
        <v>66.96</v>
      </c>
      <c r="J86" s="116"/>
      <c r="K86" s="93"/>
      <c r="L86" s="93"/>
    </row>
    <row r="87" ht="15.75" customHeight="1" spans="1:12">
      <c r="A87" s="75"/>
      <c r="B87" s="44"/>
      <c r="C87" s="44"/>
      <c r="D87" s="44"/>
      <c r="E87" s="44"/>
      <c r="F87" s="44"/>
      <c r="G87" s="44"/>
      <c r="H87" s="44"/>
      <c r="I87" s="46"/>
      <c r="J87" s="116"/>
      <c r="K87" s="93"/>
      <c r="L87" s="93"/>
    </row>
    <row r="88" ht="15.75" customHeight="1" spans="1:12">
      <c r="A88" s="167" t="s">
        <v>161</v>
      </c>
      <c r="B88" s="44"/>
      <c r="C88" s="44"/>
      <c r="D88" s="44"/>
      <c r="E88" s="44"/>
      <c r="F88" s="44"/>
      <c r="G88" s="46"/>
      <c r="H88" s="168" t="s">
        <v>69</v>
      </c>
      <c r="I88" s="168" t="s">
        <v>70</v>
      </c>
      <c r="J88" s="116"/>
      <c r="K88" s="93"/>
      <c r="L88" s="191"/>
    </row>
    <row r="89" ht="15.75" customHeight="1" spans="1:12">
      <c r="A89" s="77" t="s">
        <v>28</v>
      </c>
      <c r="B89" s="165" t="s">
        <v>162</v>
      </c>
      <c r="C89" s="44"/>
      <c r="D89" s="44"/>
      <c r="E89" s="44"/>
      <c r="F89" s="44"/>
      <c r="G89" s="46"/>
      <c r="H89" s="166">
        <v>0</v>
      </c>
      <c r="I89" s="192">
        <f>I29*H89</f>
        <v>0</v>
      </c>
      <c r="J89" s="116"/>
      <c r="K89" s="193"/>
      <c r="L89" s="93"/>
    </row>
    <row r="90" ht="15.75" customHeight="1" spans="1:12">
      <c r="A90" s="167" t="s">
        <v>163</v>
      </c>
      <c r="B90" s="44"/>
      <c r="C90" s="44"/>
      <c r="D90" s="44"/>
      <c r="E90" s="44"/>
      <c r="F90" s="44"/>
      <c r="G90" s="46"/>
      <c r="H90" s="169">
        <f t="shared" ref="H90:I90" si="9">H89</f>
        <v>0</v>
      </c>
      <c r="I90" s="194">
        <f t="shared" si="9"/>
        <v>0</v>
      </c>
      <c r="J90" s="116"/>
      <c r="K90" s="93"/>
      <c r="L90" s="93"/>
    </row>
    <row r="91" ht="15.75" customHeight="1" spans="1:12">
      <c r="A91" s="75"/>
      <c r="B91" s="44"/>
      <c r="C91" s="44"/>
      <c r="D91" s="44"/>
      <c r="E91" s="44"/>
      <c r="F91" s="44"/>
      <c r="G91" s="44"/>
      <c r="H91" s="44"/>
      <c r="I91" s="46"/>
      <c r="J91" s="116"/>
      <c r="K91" s="93"/>
      <c r="L91" s="93"/>
    </row>
    <row r="92" ht="15.75" customHeight="1" spans="1:12">
      <c r="A92" s="48" t="s">
        <v>164</v>
      </c>
      <c r="B92" s="44"/>
      <c r="C92" s="44"/>
      <c r="D92" s="44"/>
      <c r="E92" s="44"/>
      <c r="F92" s="44"/>
      <c r="G92" s="44"/>
      <c r="H92" s="44"/>
      <c r="I92" s="46"/>
      <c r="J92" s="116"/>
      <c r="K92" s="195"/>
      <c r="L92" s="93"/>
    </row>
    <row r="93" ht="15.75" customHeight="1" spans="1:12">
      <c r="A93" s="48" t="s">
        <v>165</v>
      </c>
      <c r="B93" s="44"/>
      <c r="C93" s="44"/>
      <c r="D93" s="44"/>
      <c r="E93" s="44"/>
      <c r="F93" s="44"/>
      <c r="G93" s="44"/>
      <c r="H93" s="46"/>
      <c r="I93" s="60" t="s">
        <v>70</v>
      </c>
      <c r="J93" s="116"/>
      <c r="K93" s="93"/>
      <c r="L93" s="93"/>
    </row>
    <row r="94" ht="15.75" customHeight="1" spans="1:12">
      <c r="A94" s="61" t="s">
        <v>166</v>
      </c>
      <c r="B94" s="47" t="s">
        <v>167</v>
      </c>
      <c r="C94" s="44"/>
      <c r="D94" s="44"/>
      <c r="E94" s="44"/>
      <c r="F94" s="44"/>
      <c r="G94" s="44"/>
      <c r="H94" s="46"/>
      <c r="I94" s="121">
        <f>I86</f>
        <v>66.96</v>
      </c>
      <c r="J94" s="116"/>
      <c r="K94" s="93"/>
      <c r="L94" s="93"/>
    </row>
    <row r="95" ht="15.75" customHeight="1" spans="1:12">
      <c r="A95" s="77" t="s">
        <v>168</v>
      </c>
      <c r="B95" s="170" t="s">
        <v>169</v>
      </c>
      <c r="C95" s="44"/>
      <c r="D95" s="44"/>
      <c r="E95" s="44"/>
      <c r="F95" s="44"/>
      <c r="G95" s="44"/>
      <c r="H95" s="46"/>
      <c r="I95" s="192">
        <f>I90</f>
        <v>0</v>
      </c>
      <c r="J95" s="116"/>
      <c r="K95" s="93"/>
      <c r="L95" s="93"/>
    </row>
    <row r="96" ht="15.75" customHeight="1" spans="1:12">
      <c r="A96" s="48" t="s">
        <v>170</v>
      </c>
      <c r="B96" s="44"/>
      <c r="C96" s="44"/>
      <c r="D96" s="44"/>
      <c r="E96" s="44"/>
      <c r="F96" s="44"/>
      <c r="G96" s="44"/>
      <c r="H96" s="46"/>
      <c r="I96" s="117">
        <f>SUM(I94:I95)</f>
        <v>66.96</v>
      </c>
      <c r="J96" s="116"/>
      <c r="K96" s="93"/>
      <c r="L96" s="93"/>
    </row>
    <row r="97" ht="15.75" customHeight="1" spans="1:12">
      <c r="A97" s="75"/>
      <c r="B97" s="44"/>
      <c r="C97" s="44"/>
      <c r="D97" s="44"/>
      <c r="E97" s="44"/>
      <c r="F97" s="44"/>
      <c r="G97" s="44"/>
      <c r="H97" s="44"/>
      <c r="I97" s="46"/>
      <c r="J97" s="116"/>
      <c r="K97" s="93"/>
      <c r="L97" s="93"/>
    </row>
    <row r="98" ht="15.75" customHeight="1" spans="1:12">
      <c r="A98" s="48" t="s">
        <v>171</v>
      </c>
      <c r="B98" s="44"/>
      <c r="C98" s="44"/>
      <c r="D98" s="44"/>
      <c r="E98" s="44"/>
      <c r="F98" s="44"/>
      <c r="G98" s="44"/>
      <c r="H98" s="44"/>
      <c r="I98" s="46"/>
      <c r="J98" s="116"/>
      <c r="K98" s="93"/>
      <c r="L98" s="93"/>
    </row>
    <row r="99" ht="15.75" customHeight="1" spans="1:12">
      <c r="A99" s="60">
        <v>5</v>
      </c>
      <c r="B99" s="48" t="s">
        <v>172</v>
      </c>
      <c r="C99" s="44"/>
      <c r="D99" s="44"/>
      <c r="E99" s="44"/>
      <c r="F99" s="44"/>
      <c r="G99" s="46"/>
      <c r="H99" s="60"/>
      <c r="I99" s="60" t="s">
        <v>70</v>
      </c>
      <c r="J99" s="116"/>
      <c r="K99" s="93"/>
      <c r="L99" s="93"/>
    </row>
    <row r="100" ht="15.75" customHeight="1" spans="1:12">
      <c r="A100" s="171" t="s">
        <v>28</v>
      </c>
      <c r="B100" s="58" t="s">
        <v>173</v>
      </c>
      <c r="C100" s="44"/>
      <c r="D100" s="44"/>
      <c r="E100" s="44"/>
      <c r="F100" s="44"/>
      <c r="G100" s="46"/>
      <c r="H100" s="172" t="s">
        <v>119</v>
      </c>
      <c r="I100" s="121">
        <v>0</v>
      </c>
      <c r="J100" s="116"/>
      <c r="K100" s="93"/>
      <c r="L100" s="93"/>
    </row>
    <row r="101" ht="15.75" customHeight="1" spans="1:12">
      <c r="A101" s="171" t="s">
        <v>31</v>
      </c>
      <c r="B101" s="58" t="s">
        <v>174</v>
      </c>
      <c r="C101" s="44"/>
      <c r="D101" s="44"/>
      <c r="E101" s="44"/>
      <c r="F101" s="44"/>
      <c r="G101" s="46"/>
      <c r="H101" s="172" t="s">
        <v>119</v>
      </c>
      <c r="I101" s="196">
        <v>48.42</v>
      </c>
      <c r="J101" s="116"/>
      <c r="K101" s="93"/>
      <c r="L101" s="93"/>
    </row>
    <row r="102" ht="15.75" customHeight="1" spans="1:12">
      <c r="A102" s="171" t="s">
        <v>35</v>
      </c>
      <c r="B102" s="58" t="s">
        <v>175</v>
      </c>
      <c r="C102" s="44"/>
      <c r="D102" s="44"/>
      <c r="E102" s="44"/>
      <c r="F102" s="44"/>
      <c r="G102" s="46"/>
      <c r="H102" s="172" t="s">
        <v>119</v>
      </c>
      <c r="I102" s="196">
        <v>15.83</v>
      </c>
      <c r="J102" s="116"/>
      <c r="K102" s="93"/>
      <c r="L102" s="93"/>
    </row>
    <row r="103" ht="15.75" customHeight="1" spans="1:12">
      <c r="A103" s="171" t="s">
        <v>39</v>
      </c>
      <c r="B103" s="58" t="s">
        <v>176</v>
      </c>
      <c r="C103" s="44"/>
      <c r="D103" s="44"/>
      <c r="E103" s="44"/>
      <c r="F103" s="44"/>
      <c r="G103" s="46"/>
      <c r="H103" s="173" t="s">
        <v>119</v>
      </c>
      <c r="I103" s="121">
        <v>0</v>
      </c>
      <c r="J103" s="116"/>
      <c r="K103" s="93"/>
      <c r="L103" s="93"/>
    </row>
    <row r="104" ht="15.75" customHeight="1" spans="1:12">
      <c r="A104" s="48" t="s">
        <v>177</v>
      </c>
      <c r="B104" s="44"/>
      <c r="C104" s="44"/>
      <c r="D104" s="44"/>
      <c r="E104" s="44"/>
      <c r="F104" s="44"/>
      <c r="G104" s="46"/>
      <c r="H104" s="66" t="s">
        <v>119</v>
      </c>
      <c r="I104" s="117">
        <f>SUM(I100:I103)</f>
        <v>64.25</v>
      </c>
      <c r="J104" s="116"/>
      <c r="K104" s="93"/>
      <c r="L104" s="93"/>
    </row>
    <row r="105" ht="15.75" customHeight="1" spans="1:12">
      <c r="A105" s="67" t="s">
        <v>178</v>
      </c>
      <c r="B105" s="68"/>
      <c r="C105" s="68"/>
      <c r="D105" s="68"/>
      <c r="E105" s="68"/>
      <c r="F105" s="68"/>
      <c r="G105" s="69" t="s">
        <v>93</v>
      </c>
      <c r="H105" s="44"/>
      <c r="I105" s="122">
        <f>I29</f>
        <v>1615.36</v>
      </c>
      <c r="J105" s="116"/>
      <c r="K105" s="93"/>
      <c r="L105" s="93"/>
    </row>
    <row r="106" ht="15.75" customHeight="1" spans="1:12">
      <c r="A106" s="70"/>
      <c r="F106" s="71"/>
      <c r="G106" s="69" t="s">
        <v>141</v>
      </c>
      <c r="H106" s="44"/>
      <c r="I106" s="122">
        <f>I62</f>
        <v>1645.83</v>
      </c>
      <c r="J106" s="116"/>
      <c r="K106" s="93"/>
      <c r="L106" s="93"/>
    </row>
    <row r="107" ht="15.75" customHeight="1" spans="1:12">
      <c r="A107" s="70"/>
      <c r="F107" s="71"/>
      <c r="G107" s="69" t="s">
        <v>151</v>
      </c>
      <c r="H107" s="44"/>
      <c r="I107" s="122">
        <f>I73</f>
        <v>226.33</v>
      </c>
      <c r="J107" s="116"/>
      <c r="K107" s="93"/>
      <c r="L107" s="93"/>
    </row>
    <row r="108" ht="15.75" customHeight="1" spans="1:12">
      <c r="A108" s="70"/>
      <c r="F108" s="71"/>
      <c r="G108" s="69" t="s">
        <v>179</v>
      </c>
      <c r="H108" s="44"/>
      <c r="I108" s="122">
        <f>I96</f>
        <v>66.96</v>
      </c>
      <c r="J108" s="116"/>
      <c r="K108" s="93"/>
      <c r="L108" s="93"/>
    </row>
    <row r="109" ht="15.75" customHeight="1" spans="1:12">
      <c r="A109" s="70"/>
      <c r="F109" s="71"/>
      <c r="G109" s="69" t="s">
        <v>180</v>
      </c>
      <c r="H109" s="44"/>
      <c r="I109" s="122">
        <f>I104</f>
        <v>64.25</v>
      </c>
      <c r="J109" s="116"/>
      <c r="K109" s="93"/>
      <c r="L109" s="93"/>
    </row>
    <row r="110" ht="15.75" customHeight="1" spans="1:12">
      <c r="A110" s="70"/>
      <c r="B110" s="71"/>
      <c r="C110" s="71"/>
      <c r="D110" s="71"/>
      <c r="E110" s="71"/>
      <c r="F110" s="71"/>
      <c r="G110" s="74" t="s">
        <v>96</v>
      </c>
      <c r="H110" s="44"/>
      <c r="I110" s="125">
        <f>SUM(I105:I109)</f>
        <v>3618.73</v>
      </c>
      <c r="J110" s="116"/>
      <c r="K110" s="129"/>
      <c r="L110" s="129"/>
    </row>
    <row r="111" ht="15.75" customHeight="1" spans="1:12">
      <c r="A111" s="48" t="s">
        <v>181</v>
      </c>
      <c r="B111" s="44"/>
      <c r="C111" s="44"/>
      <c r="D111" s="44"/>
      <c r="E111" s="44"/>
      <c r="F111" s="44"/>
      <c r="G111" s="44"/>
      <c r="H111" s="44"/>
      <c r="I111" s="46"/>
      <c r="J111" s="116"/>
      <c r="K111" s="129"/>
      <c r="L111" s="129"/>
    </row>
    <row r="112" ht="15.75" customHeight="1" spans="1:12">
      <c r="A112" s="60">
        <v>6</v>
      </c>
      <c r="B112" s="48" t="s">
        <v>182</v>
      </c>
      <c r="C112" s="44"/>
      <c r="D112" s="44"/>
      <c r="E112" s="44"/>
      <c r="F112" s="44"/>
      <c r="G112" s="46"/>
      <c r="H112" s="60" t="s">
        <v>69</v>
      </c>
      <c r="I112" s="60" t="s">
        <v>70</v>
      </c>
      <c r="J112" s="116"/>
      <c r="K112" s="93"/>
      <c r="L112" s="93"/>
    </row>
    <row r="113" ht="15.75" customHeight="1" spans="1:12">
      <c r="A113" s="61" t="s">
        <v>28</v>
      </c>
      <c r="B113" s="50" t="s">
        <v>183</v>
      </c>
      <c r="C113" s="44"/>
      <c r="D113" s="44"/>
      <c r="E113" s="44"/>
      <c r="F113" s="44"/>
      <c r="G113" s="46"/>
      <c r="H113" s="174">
        <v>0.005</v>
      </c>
      <c r="I113" s="121">
        <f>ROUND(H113*I110,2)</f>
        <v>18.09</v>
      </c>
      <c r="J113" s="116"/>
      <c r="K113" s="93"/>
      <c r="L113" s="93"/>
    </row>
    <row r="114" ht="15.75" customHeight="1" spans="1:12">
      <c r="A114" s="61" t="s">
        <v>31</v>
      </c>
      <c r="B114" s="50" t="s">
        <v>184</v>
      </c>
      <c r="C114" s="44"/>
      <c r="D114" s="44"/>
      <c r="E114" s="44"/>
      <c r="F114" s="44"/>
      <c r="G114" s="46"/>
      <c r="H114" s="174">
        <v>0.005</v>
      </c>
      <c r="I114" s="121">
        <f>ROUND(H114*(I110+I113),2)</f>
        <v>18.18</v>
      </c>
      <c r="J114" s="116"/>
      <c r="K114" s="93"/>
      <c r="L114" s="93"/>
    </row>
    <row r="115" ht="15.75" customHeight="1" spans="1:12">
      <c r="A115" s="61" t="s">
        <v>35</v>
      </c>
      <c r="B115" s="175" t="s">
        <v>185</v>
      </c>
      <c r="C115" s="44"/>
      <c r="D115" s="44"/>
      <c r="E115" s="44"/>
      <c r="F115" s="44"/>
      <c r="G115" s="46"/>
      <c r="H115" s="63"/>
      <c r="I115" s="197"/>
      <c r="J115" s="116"/>
      <c r="K115" s="93"/>
      <c r="L115" s="93"/>
    </row>
    <row r="116" ht="15.75" customHeight="1" spans="1:12">
      <c r="A116" s="61" t="s">
        <v>186</v>
      </c>
      <c r="B116" s="50" t="s">
        <v>187</v>
      </c>
      <c r="C116" s="44"/>
      <c r="D116" s="44"/>
      <c r="E116" s="44"/>
      <c r="F116" s="44"/>
      <c r="G116" s="46"/>
      <c r="H116" s="176">
        <v>0.0065</v>
      </c>
      <c r="I116" s="121">
        <f t="shared" ref="I116:I118" si="10">ROUND($I$126*H116,2)</f>
        <v>26.01</v>
      </c>
      <c r="J116" s="116"/>
      <c r="K116" s="93"/>
      <c r="L116" s="93"/>
    </row>
    <row r="117" ht="15.75" customHeight="1" spans="1:12">
      <c r="A117" s="61" t="s">
        <v>188</v>
      </c>
      <c r="B117" s="50" t="s">
        <v>83</v>
      </c>
      <c r="C117" s="44"/>
      <c r="D117" s="44"/>
      <c r="E117" s="44"/>
      <c r="F117" s="44"/>
      <c r="G117" s="46"/>
      <c r="H117" s="176">
        <v>0.03</v>
      </c>
      <c r="I117" s="121">
        <f t="shared" si="10"/>
        <v>120.03</v>
      </c>
      <c r="J117" s="116"/>
      <c r="K117" s="93"/>
      <c r="L117" s="93"/>
    </row>
    <row r="118" ht="15.75" customHeight="1" spans="1:12">
      <c r="A118" s="61" t="s">
        <v>189</v>
      </c>
      <c r="B118" s="50" t="s">
        <v>190</v>
      </c>
      <c r="C118" s="44"/>
      <c r="D118" s="44"/>
      <c r="E118" s="44"/>
      <c r="F118" s="44"/>
      <c r="G118" s="46"/>
      <c r="H118" s="177">
        <v>0.05</v>
      </c>
      <c r="I118" s="121">
        <f t="shared" si="10"/>
        <v>200.05</v>
      </c>
      <c r="J118" s="116"/>
      <c r="K118" s="93"/>
      <c r="L118" s="93"/>
    </row>
    <row r="119" ht="15.75" customHeight="1" spans="1:12">
      <c r="A119" s="48" t="s">
        <v>191</v>
      </c>
      <c r="B119" s="44"/>
      <c r="C119" s="44"/>
      <c r="D119" s="44"/>
      <c r="E119" s="44"/>
      <c r="F119" s="44"/>
      <c r="G119" s="46"/>
      <c r="H119" s="178">
        <f t="shared" ref="H119:I119" si="11">SUM(H113:H118)</f>
        <v>0.0965</v>
      </c>
      <c r="I119" s="117">
        <f t="shared" si="11"/>
        <v>382.36</v>
      </c>
      <c r="J119" s="116"/>
      <c r="K119" s="93"/>
      <c r="L119" s="93"/>
    </row>
    <row r="120" ht="15.75" customHeight="1" spans="1:12">
      <c r="A120" s="64"/>
      <c r="B120" s="71"/>
      <c r="C120" s="71"/>
      <c r="D120" s="71"/>
      <c r="E120" s="71"/>
      <c r="F120" s="71"/>
      <c r="G120" s="71"/>
      <c r="H120" s="179"/>
      <c r="I120" s="198"/>
      <c r="J120" s="116"/>
      <c r="K120" s="93"/>
      <c r="L120" s="93"/>
    </row>
    <row r="121" ht="15.75" customHeight="1" spans="1:12">
      <c r="A121" s="180" t="s">
        <v>192</v>
      </c>
      <c r="B121" s="181" t="s">
        <v>193</v>
      </c>
      <c r="H121" s="182">
        <f>SUM(H116+H117+H118)</f>
        <v>0.0865</v>
      </c>
      <c r="I121" s="199"/>
      <c r="J121" s="116"/>
      <c r="K121" s="93"/>
      <c r="L121" s="93"/>
    </row>
    <row r="122" ht="15.75" customHeight="1" spans="1:12">
      <c r="A122" s="180"/>
      <c r="B122" s="181">
        <v>100</v>
      </c>
      <c r="H122" s="182"/>
      <c r="I122" s="199"/>
      <c r="J122" s="116"/>
      <c r="K122" s="93"/>
      <c r="L122" s="93"/>
    </row>
    <row r="123" ht="15.75" customHeight="1" spans="1:12">
      <c r="A123" s="183"/>
      <c r="B123" s="184"/>
      <c r="C123" s="184"/>
      <c r="D123" s="184"/>
      <c r="E123" s="184"/>
      <c r="F123" s="184"/>
      <c r="G123" s="184"/>
      <c r="H123" s="184"/>
      <c r="I123" s="200"/>
      <c r="J123" s="116"/>
      <c r="K123" s="93"/>
      <c r="L123" s="93"/>
    </row>
    <row r="124" ht="15.75" customHeight="1" spans="1:12">
      <c r="A124" s="180" t="s">
        <v>194</v>
      </c>
      <c r="B124" s="181" t="s">
        <v>195</v>
      </c>
      <c r="H124" s="182"/>
      <c r="I124" s="199">
        <f>I110+I113+I114</f>
        <v>3655</v>
      </c>
      <c r="J124" s="116"/>
      <c r="K124" s="93"/>
      <c r="L124" s="93"/>
    </row>
    <row r="125" ht="15.75" customHeight="1" spans="1:12">
      <c r="A125" s="185"/>
      <c r="B125" s="186"/>
      <c r="C125" s="186"/>
      <c r="D125" s="186"/>
      <c r="E125" s="186"/>
      <c r="F125" s="186"/>
      <c r="G125" s="186"/>
      <c r="H125" s="186"/>
      <c r="I125" s="201"/>
      <c r="J125" s="116"/>
      <c r="K125" s="129"/>
      <c r="L125" s="129"/>
    </row>
    <row r="126" ht="15.75" customHeight="1" spans="1:12">
      <c r="A126" s="180" t="s">
        <v>196</v>
      </c>
      <c r="B126" s="181" t="s">
        <v>197</v>
      </c>
      <c r="H126" s="182"/>
      <c r="I126" s="199">
        <f>ROUND(I124/(1-H121),2)</f>
        <v>4001.09</v>
      </c>
      <c r="J126" s="116"/>
      <c r="K126" s="93"/>
      <c r="L126" s="93"/>
    </row>
    <row r="127" ht="15.75" customHeight="1" spans="1:12">
      <c r="A127" s="180"/>
      <c r="B127" s="181"/>
      <c r="C127" s="181"/>
      <c r="D127" s="181"/>
      <c r="E127" s="181"/>
      <c r="F127" s="181"/>
      <c r="G127" s="181"/>
      <c r="H127" s="182"/>
      <c r="I127" s="199"/>
      <c r="J127" s="116"/>
      <c r="K127" s="93"/>
      <c r="L127" s="93"/>
    </row>
    <row r="128" ht="15.75" customHeight="1" spans="1:12">
      <c r="A128" s="180"/>
      <c r="B128" s="181" t="s">
        <v>198</v>
      </c>
      <c r="H128" s="182"/>
      <c r="I128" s="199">
        <f>I126-I124</f>
        <v>346.090000000001</v>
      </c>
      <c r="J128" s="116"/>
      <c r="K128" s="93"/>
      <c r="L128" s="93"/>
    </row>
    <row r="129" ht="15.75" customHeight="1" spans="1:12">
      <c r="A129" s="180"/>
      <c r="B129" s="181"/>
      <c r="H129" s="182"/>
      <c r="I129" s="199"/>
      <c r="J129" s="116"/>
      <c r="K129" s="93"/>
      <c r="L129" s="93"/>
    </row>
    <row r="130" ht="15.75" customHeight="1" spans="1:12">
      <c r="A130" s="48" t="s">
        <v>199</v>
      </c>
      <c r="B130" s="44"/>
      <c r="C130" s="44"/>
      <c r="D130" s="44"/>
      <c r="E130" s="44"/>
      <c r="F130" s="44"/>
      <c r="G130" s="44"/>
      <c r="H130" s="44"/>
      <c r="I130" s="46"/>
      <c r="J130" s="116"/>
      <c r="K130" s="93"/>
      <c r="L130" s="93"/>
    </row>
    <row r="131" ht="15.75" customHeight="1" spans="1:12">
      <c r="A131" s="48" t="s">
        <v>200</v>
      </c>
      <c r="B131" s="44"/>
      <c r="C131" s="44"/>
      <c r="D131" s="44"/>
      <c r="E131" s="44"/>
      <c r="F131" s="44"/>
      <c r="G131" s="44"/>
      <c r="H131" s="46"/>
      <c r="I131" s="60" t="s">
        <v>70</v>
      </c>
      <c r="J131" s="116"/>
      <c r="K131" s="93"/>
      <c r="L131" s="93"/>
    </row>
    <row r="132" ht="15.75" customHeight="1" spans="1:12">
      <c r="A132" s="49" t="s">
        <v>28</v>
      </c>
      <c r="B132" s="50" t="str">
        <f>A21</f>
        <v>MÓDULO 1 - COMPOSIÇÃO DA REMUNERAÇÃO</v>
      </c>
      <c r="C132" s="44"/>
      <c r="D132" s="44"/>
      <c r="E132" s="44"/>
      <c r="F132" s="44"/>
      <c r="G132" s="44"/>
      <c r="H132" s="46"/>
      <c r="I132" s="203">
        <f>I29</f>
        <v>1615.36</v>
      </c>
      <c r="J132" s="116"/>
      <c r="K132" s="93"/>
      <c r="L132" s="93"/>
    </row>
    <row r="133" ht="15.75" customHeight="1" spans="1:12">
      <c r="A133" s="49" t="s">
        <v>31</v>
      </c>
      <c r="B133" s="50" t="str">
        <f>A31</f>
        <v>MÓDULO 2 – ENCARGOS E BENEFÍCIOS ANUAIS, MENSAIS E DIÁRIOS</v>
      </c>
      <c r="C133" s="44"/>
      <c r="D133" s="44"/>
      <c r="E133" s="44"/>
      <c r="F133" s="44"/>
      <c r="G133" s="44"/>
      <c r="H133" s="46"/>
      <c r="I133" s="203">
        <f>I62</f>
        <v>1645.83</v>
      </c>
      <c r="J133" s="116"/>
      <c r="K133" s="129"/>
      <c r="L133" s="129"/>
    </row>
    <row r="134" ht="15.75" customHeight="1" spans="1:12">
      <c r="A134" s="49" t="s">
        <v>35</v>
      </c>
      <c r="B134" s="50" t="str">
        <f>A66</f>
        <v>MÓDULO 3 – PROVISÃO PARA RESCISÃO</v>
      </c>
      <c r="C134" s="44"/>
      <c r="D134" s="44"/>
      <c r="E134" s="44"/>
      <c r="F134" s="44"/>
      <c r="G134" s="44"/>
      <c r="H134" s="46"/>
      <c r="I134" s="203">
        <f>I73</f>
        <v>226.33</v>
      </c>
      <c r="J134" s="116"/>
      <c r="K134" s="129"/>
      <c r="L134" s="129"/>
    </row>
    <row r="135" ht="15.75" customHeight="1" spans="1:12">
      <c r="A135" s="49" t="s">
        <v>39</v>
      </c>
      <c r="B135" s="50" t="str">
        <f>A78</f>
        <v>MÓDULO 4 – CUSTO DE REPOSIÇÃO DO PROFISSIONAL AUSENTE</v>
      </c>
      <c r="C135" s="44"/>
      <c r="D135" s="44"/>
      <c r="E135" s="44"/>
      <c r="F135" s="44"/>
      <c r="G135" s="44"/>
      <c r="H135" s="46"/>
      <c r="I135" s="203">
        <f>I96</f>
        <v>66.96</v>
      </c>
      <c r="J135" s="204"/>
      <c r="K135" s="129"/>
      <c r="L135" s="129"/>
    </row>
    <row r="136" ht="15.75" customHeight="1" spans="1:12">
      <c r="A136" s="49" t="s">
        <v>79</v>
      </c>
      <c r="B136" s="50" t="str">
        <f>A98</f>
        <v>MÓDULO 5 – INSUMOS DIVERSOS</v>
      </c>
      <c r="C136" s="44"/>
      <c r="D136" s="44"/>
      <c r="E136" s="44"/>
      <c r="F136" s="44"/>
      <c r="G136" s="44"/>
      <c r="H136" s="46"/>
      <c r="I136" s="203">
        <f>I104</f>
        <v>64.25</v>
      </c>
      <c r="J136" s="116"/>
      <c r="K136" s="82"/>
      <c r="L136" s="82"/>
    </row>
    <row r="137" ht="15.75" customHeight="1" spans="1:12">
      <c r="A137" s="48" t="s">
        <v>201</v>
      </c>
      <c r="B137" s="44"/>
      <c r="C137" s="44"/>
      <c r="D137" s="44"/>
      <c r="E137" s="44"/>
      <c r="F137" s="44"/>
      <c r="G137" s="44"/>
      <c r="H137" s="46"/>
      <c r="I137" s="117">
        <f>SUM(I132:I136)</f>
        <v>3618.73</v>
      </c>
      <c r="J137" s="116"/>
      <c r="K137" s="82"/>
      <c r="L137" s="82"/>
    </row>
    <row r="138" ht="15.75" customHeight="1" spans="1:12">
      <c r="A138" s="49" t="s">
        <v>81</v>
      </c>
      <c r="B138" s="50" t="str">
        <f>A111</f>
        <v>MÓDULO 6 – CUSTOS INDIRETOS, TRIBUTOS E LUCRO</v>
      </c>
      <c r="C138" s="44"/>
      <c r="D138" s="44"/>
      <c r="E138" s="44"/>
      <c r="F138" s="44"/>
      <c r="G138" s="44"/>
      <c r="H138" s="46"/>
      <c r="I138" s="203">
        <f>I119</f>
        <v>382.36</v>
      </c>
      <c r="J138" s="205">
        <f>SUM(J28:J137)</f>
        <v>2971.34504</v>
      </c>
      <c r="K138" s="82"/>
      <c r="L138" s="82"/>
    </row>
    <row r="139" ht="15.75" customHeight="1" spans="1:9">
      <c r="A139" s="48" t="s">
        <v>202</v>
      </c>
      <c r="B139" s="44"/>
      <c r="C139" s="44"/>
      <c r="D139" s="44"/>
      <c r="E139" s="44"/>
      <c r="F139" s="44"/>
      <c r="G139" s="44"/>
      <c r="H139" s="46"/>
      <c r="I139" s="117">
        <f>SUM(I137:I138)</f>
        <v>4001.09</v>
      </c>
    </row>
    <row r="140" ht="15.75" customHeight="1" spans="1:9">
      <c r="A140" s="202"/>
      <c r="B140" s="202"/>
      <c r="C140" s="202"/>
      <c r="D140" s="202"/>
      <c r="E140" s="202"/>
      <c r="F140" s="202"/>
      <c r="G140" s="202"/>
      <c r="H140" s="202"/>
      <c r="I140" s="206"/>
    </row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49">
    <mergeCell ref="A1:I1"/>
    <mergeCell ref="A2:I2"/>
    <mergeCell ref="A3:G3"/>
    <mergeCell ref="H3:I3"/>
    <mergeCell ref="A4:I4"/>
    <mergeCell ref="A5:I5"/>
    <mergeCell ref="B6:H6"/>
    <mergeCell ref="B7:H7"/>
    <mergeCell ref="B8:H8"/>
    <mergeCell ref="B9:H9"/>
    <mergeCell ref="A10:I10"/>
    <mergeCell ref="A11:I11"/>
    <mergeCell ref="A12:B12"/>
    <mergeCell ref="C12:D12"/>
    <mergeCell ref="E12:I12"/>
    <mergeCell ref="A13:B13"/>
    <mergeCell ref="C13:D13"/>
    <mergeCell ref="E13:I13"/>
    <mergeCell ref="A14:I14"/>
    <mergeCell ref="B15:H15"/>
    <mergeCell ref="B16:H16"/>
    <mergeCell ref="B17:H17"/>
    <mergeCell ref="B18:H18"/>
    <mergeCell ref="B19:H19"/>
    <mergeCell ref="A20:I20"/>
    <mergeCell ref="A21:I21"/>
    <mergeCell ref="B22:G22"/>
    <mergeCell ref="B23:G23"/>
    <mergeCell ref="B24:G24"/>
    <mergeCell ref="B25:G25"/>
    <mergeCell ref="B26:G26"/>
    <mergeCell ref="B27:G27"/>
    <mergeCell ref="B28:G28"/>
    <mergeCell ref="A29:H29"/>
    <mergeCell ref="A30:I30"/>
    <mergeCell ref="A31:I31"/>
    <mergeCell ref="A32:G32"/>
    <mergeCell ref="B33:G33"/>
    <mergeCell ref="B34:G34"/>
    <mergeCell ref="A35:G35"/>
    <mergeCell ref="G36:H36"/>
    <mergeCell ref="G37:H37"/>
    <mergeCell ref="G38:H38"/>
    <mergeCell ref="A39:G39"/>
    <mergeCell ref="B40:G40"/>
    <mergeCell ref="B41:G41"/>
    <mergeCell ref="B42:G42"/>
    <mergeCell ref="B43:G43"/>
    <mergeCell ref="B44:G44"/>
    <mergeCell ref="B45:G45"/>
    <mergeCell ref="B46:G46"/>
    <mergeCell ref="B47:G47"/>
    <mergeCell ref="A48:G48"/>
    <mergeCell ref="A49:I49"/>
    <mergeCell ref="K49:L49"/>
    <mergeCell ref="A50:G50"/>
    <mergeCell ref="K50:L50"/>
    <mergeCell ref="B51:G51"/>
    <mergeCell ref="B52:G52"/>
    <mergeCell ref="B53:G53"/>
    <mergeCell ref="B54:G54"/>
    <mergeCell ref="A55:H55"/>
    <mergeCell ref="A56:I56"/>
    <mergeCell ref="A57:I57"/>
    <mergeCell ref="A58:H58"/>
    <mergeCell ref="B59:H59"/>
    <mergeCell ref="B60:H60"/>
    <mergeCell ref="B61:H61"/>
    <mergeCell ref="A62:H62"/>
    <mergeCell ref="G63:H63"/>
    <mergeCell ref="G64:H64"/>
    <mergeCell ref="G65:H65"/>
    <mergeCell ref="A66:I66"/>
    <mergeCell ref="B67:G67"/>
    <mergeCell ref="B68:G68"/>
    <mergeCell ref="B69:G69"/>
    <mergeCell ref="B70:G70"/>
    <mergeCell ref="B71:G71"/>
    <mergeCell ref="B72:G72"/>
    <mergeCell ref="A73:G73"/>
    <mergeCell ref="G74:H74"/>
    <mergeCell ref="G75:H75"/>
    <mergeCell ref="G76:H76"/>
    <mergeCell ref="G77:H77"/>
    <mergeCell ref="A78:I78"/>
    <mergeCell ref="A79:G79"/>
    <mergeCell ref="B80:G80"/>
    <mergeCell ref="B81:G81"/>
    <mergeCell ref="B82:G82"/>
    <mergeCell ref="B83:G83"/>
    <mergeCell ref="B84:G84"/>
    <mergeCell ref="B85:G85"/>
    <mergeCell ref="A86:G86"/>
    <mergeCell ref="A87:I87"/>
    <mergeCell ref="A88:G88"/>
    <mergeCell ref="B89:G89"/>
    <mergeCell ref="A90:G90"/>
    <mergeCell ref="A91:I91"/>
    <mergeCell ref="A92:I92"/>
    <mergeCell ref="A93:H93"/>
    <mergeCell ref="B94:H94"/>
    <mergeCell ref="B95:H95"/>
    <mergeCell ref="A96:H96"/>
    <mergeCell ref="A97:I97"/>
    <mergeCell ref="A98:I98"/>
    <mergeCell ref="B99:G99"/>
    <mergeCell ref="B100:G100"/>
    <mergeCell ref="B101:G101"/>
    <mergeCell ref="B102:G102"/>
    <mergeCell ref="B103:G103"/>
    <mergeCell ref="A104:G104"/>
    <mergeCell ref="G105:H105"/>
    <mergeCell ref="G106:H106"/>
    <mergeCell ref="G107:H107"/>
    <mergeCell ref="G108:H108"/>
    <mergeCell ref="G109:H109"/>
    <mergeCell ref="G110:H110"/>
    <mergeCell ref="A111:I111"/>
    <mergeCell ref="B112:G112"/>
    <mergeCell ref="B113:G113"/>
    <mergeCell ref="B114:G114"/>
    <mergeCell ref="B115:G115"/>
    <mergeCell ref="B116:G116"/>
    <mergeCell ref="B117:G117"/>
    <mergeCell ref="B118:G118"/>
    <mergeCell ref="A119:G119"/>
    <mergeCell ref="B121:G121"/>
    <mergeCell ref="B122:G122"/>
    <mergeCell ref="B124:G124"/>
    <mergeCell ref="B126:G126"/>
    <mergeCell ref="B128:G128"/>
    <mergeCell ref="A130:I130"/>
    <mergeCell ref="A131:H131"/>
    <mergeCell ref="B132:H132"/>
    <mergeCell ref="B133:H133"/>
    <mergeCell ref="B134:H134"/>
    <mergeCell ref="B135:H135"/>
    <mergeCell ref="B136:H136"/>
    <mergeCell ref="A137:H137"/>
    <mergeCell ref="B138:H138"/>
    <mergeCell ref="A139:H139"/>
    <mergeCell ref="J1:J25"/>
    <mergeCell ref="K52:K54"/>
    <mergeCell ref="L52:L54"/>
    <mergeCell ref="A36:F38"/>
    <mergeCell ref="A63:F65"/>
    <mergeCell ref="A74:F77"/>
    <mergeCell ref="A105:F110"/>
    <mergeCell ref="K62:L71"/>
  </mergeCells>
  <pageMargins left="0.31496062992126" right="0.31496062992126" top="0.31496062992126" bottom="0.31496062992126" header="0" footer="0"/>
  <pageSetup paperSize="9" scale="35" fitToHeight="0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1"/>
  <sheetViews>
    <sheetView view="pageBreakPreview" zoomScale="90" zoomScaleNormal="100" topLeftCell="A23" workbookViewId="0">
      <selection activeCell="G44" sqref="G44"/>
    </sheetView>
  </sheetViews>
  <sheetFormatPr defaultColWidth="14.4285714285714" defaultRowHeight="15" outlineLevelCol="5"/>
  <cols>
    <col min="1" max="1" width="7.42857142857143" customWidth="1"/>
    <col min="2" max="2" width="49.5714285714286" customWidth="1"/>
    <col min="3" max="3" width="13" customWidth="1"/>
    <col min="4" max="4" width="14.5714285714286" customWidth="1"/>
    <col min="5" max="5" width="14.8571428571429" customWidth="1"/>
    <col min="6" max="6" width="17.2857142857143" customWidth="1"/>
  </cols>
  <sheetData>
    <row r="1" ht="15.75" spans="1:6">
      <c r="A1" s="1" t="s">
        <v>207</v>
      </c>
      <c r="B1" s="2"/>
      <c r="C1" s="2"/>
      <c r="D1" s="2"/>
      <c r="E1" s="2"/>
      <c r="F1" s="3"/>
    </row>
    <row r="3" spans="1:6">
      <c r="A3" s="18" t="s">
        <v>208</v>
      </c>
      <c r="B3" s="19"/>
      <c r="C3" s="19"/>
      <c r="D3" s="19"/>
      <c r="E3" s="19"/>
      <c r="F3" s="20"/>
    </row>
    <row r="4" spans="1:6">
      <c r="A4" s="4" t="s">
        <v>209</v>
      </c>
      <c r="B4" s="4"/>
      <c r="C4" s="4"/>
      <c r="D4" s="4"/>
      <c r="E4" s="4"/>
      <c r="F4" s="4"/>
    </row>
    <row r="5" ht="25.5" spans="1:6">
      <c r="A5" s="21" t="s">
        <v>2</v>
      </c>
      <c r="B5" s="21" t="s">
        <v>210</v>
      </c>
      <c r="C5" s="21" t="s">
        <v>211</v>
      </c>
      <c r="D5" s="7" t="s">
        <v>212</v>
      </c>
      <c r="E5" s="8" t="s">
        <v>213</v>
      </c>
      <c r="F5" s="6" t="s">
        <v>214</v>
      </c>
    </row>
    <row r="6" spans="1:6">
      <c r="A6" s="22">
        <v>1</v>
      </c>
      <c r="B6" s="23" t="s">
        <v>215</v>
      </c>
      <c r="C6" s="22" t="s">
        <v>211</v>
      </c>
      <c r="D6" s="22">
        <v>4</v>
      </c>
      <c r="E6" s="24">
        <v>27.69</v>
      </c>
      <c r="F6" s="25">
        <f>D6*E6</f>
        <v>110.76</v>
      </c>
    </row>
    <row r="7" spans="1:6">
      <c r="A7" s="22">
        <v>2</v>
      </c>
      <c r="B7" s="26" t="s">
        <v>216</v>
      </c>
      <c r="C7" s="22" t="s">
        <v>217</v>
      </c>
      <c r="D7" s="22">
        <v>2</v>
      </c>
      <c r="E7" s="24">
        <v>35.11</v>
      </c>
      <c r="F7" s="25">
        <f t="shared" ref="F6:F11" si="0">D7*E7</f>
        <v>70.22</v>
      </c>
    </row>
    <row r="8" spans="1:6">
      <c r="A8" s="22">
        <v>3</v>
      </c>
      <c r="B8" s="26" t="s">
        <v>218</v>
      </c>
      <c r="C8" s="22" t="s">
        <v>217</v>
      </c>
      <c r="D8" s="22">
        <v>50</v>
      </c>
      <c r="E8" s="24">
        <v>3.5</v>
      </c>
      <c r="F8" s="25">
        <f t="shared" si="0"/>
        <v>175</v>
      </c>
    </row>
    <row r="9" spans="1:6">
      <c r="A9" s="22">
        <v>4</v>
      </c>
      <c r="B9" s="26" t="s">
        <v>219</v>
      </c>
      <c r="C9" s="22" t="s">
        <v>220</v>
      </c>
      <c r="D9" s="22">
        <v>4</v>
      </c>
      <c r="E9" s="24">
        <v>9.46</v>
      </c>
      <c r="F9" s="25">
        <f t="shared" si="0"/>
        <v>37.84</v>
      </c>
    </row>
    <row r="10" spans="1:6">
      <c r="A10" s="22">
        <v>5</v>
      </c>
      <c r="B10" s="26" t="s">
        <v>221</v>
      </c>
      <c r="C10" s="22" t="s">
        <v>217</v>
      </c>
      <c r="D10" s="22">
        <v>2</v>
      </c>
      <c r="E10" s="24">
        <v>1.46</v>
      </c>
      <c r="F10" s="25">
        <f t="shared" si="0"/>
        <v>2.92</v>
      </c>
    </row>
    <row r="11" spans="1:6">
      <c r="A11" s="22">
        <v>6</v>
      </c>
      <c r="B11" s="26" t="s">
        <v>222</v>
      </c>
      <c r="C11" s="22" t="s">
        <v>220</v>
      </c>
      <c r="D11" s="22">
        <v>4</v>
      </c>
      <c r="E11" s="27">
        <v>8.02</v>
      </c>
      <c r="F11" s="25">
        <f t="shared" si="0"/>
        <v>32.08</v>
      </c>
    </row>
    <row r="12" spans="1:6">
      <c r="A12" s="28" t="s">
        <v>223</v>
      </c>
      <c r="B12" s="29"/>
      <c r="C12" s="29"/>
      <c r="D12" s="29"/>
      <c r="E12" s="30"/>
      <c r="F12" s="31">
        <f>SUM(F6:F11)</f>
        <v>428.82</v>
      </c>
    </row>
    <row r="13" spans="1:6">
      <c r="A13" s="12" t="s">
        <v>224</v>
      </c>
      <c r="B13" s="12"/>
      <c r="C13" s="12"/>
      <c r="D13" s="12"/>
      <c r="E13" s="12"/>
      <c r="F13" s="31">
        <f>ROUND(F12/12,2)</f>
        <v>35.74</v>
      </c>
    </row>
    <row r="14" spans="1:6">
      <c r="A14" s="32"/>
      <c r="B14" s="32"/>
      <c r="C14" s="32"/>
      <c r="D14" s="32"/>
      <c r="E14" s="32"/>
      <c r="F14" s="32"/>
    </row>
    <row r="15" spans="1:6">
      <c r="A15" s="4" t="s">
        <v>225</v>
      </c>
      <c r="B15" s="4"/>
      <c r="C15" s="4"/>
      <c r="D15" s="4"/>
      <c r="E15" s="4"/>
      <c r="F15" s="4"/>
    </row>
    <row r="16" spans="1:6">
      <c r="A16" s="4" t="s">
        <v>226</v>
      </c>
      <c r="B16" s="4"/>
      <c r="C16" s="4"/>
      <c r="D16" s="4"/>
      <c r="E16" s="4"/>
      <c r="F16" s="4"/>
    </row>
    <row r="17" ht="25.5" spans="1:6">
      <c r="A17" s="21" t="s">
        <v>2</v>
      </c>
      <c r="B17" s="21" t="s">
        <v>210</v>
      </c>
      <c r="C17" s="21" t="s">
        <v>211</v>
      </c>
      <c r="D17" s="7" t="s">
        <v>212</v>
      </c>
      <c r="E17" s="8" t="s">
        <v>213</v>
      </c>
      <c r="F17" s="6" t="s">
        <v>214</v>
      </c>
    </row>
    <row r="18" spans="1:6">
      <c r="A18" s="22">
        <v>1</v>
      </c>
      <c r="B18" s="26" t="s">
        <v>227</v>
      </c>
      <c r="C18" s="22" t="s">
        <v>211</v>
      </c>
      <c r="D18" s="22">
        <v>2</v>
      </c>
      <c r="E18" s="33">
        <v>69.77</v>
      </c>
      <c r="F18" s="27">
        <f>D18*E18</f>
        <v>139.54</v>
      </c>
    </row>
    <row r="19" spans="1:6">
      <c r="A19" s="22">
        <v>2</v>
      </c>
      <c r="B19" s="26" t="s">
        <v>228</v>
      </c>
      <c r="C19" s="22" t="s">
        <v>211</v>
      </c>
      <c r="D19" s="22">
        <v>6</v>
      </c>
      <c r="E19" s="33">
        <v>27.69</v>
      </c>
      <c r="F19" s="27">
        <f>D19*E19</f>
        <v>166.14</v>
      </c>
    </row>
    <row r="20" spans="1:6">
      <c r="A20" s="22">
        <v>3</v>
      </c>
      <c r="B20" s="26" t="s">
        <v>216</v>
      </c>
      <c r="C20" s="22" t="s">
        <v>217</v>
      </c>
      <c r="D20" s="22">
        <v>2</v>
      </c>
      <c r="E20" s="33">
        <v>35.11</v>
      </c>
      <c r="F20" s="27">
        <f>D20*E20</f>
        <v>70.22</v>
      </c>
    </row>
    <row r="21" spans="1:6">
      <c r="A21" s="22">
        <v>4</v>
      </c>
      <c r="B21" s="26" t="s">
        <v>218</v>
      </c>
      <c r="C21" s="22" t="s">
        <v>217</v>
      </c>
      <c r="D21" s="22">
        <v>50</v>
      </c>
      <c r="E21" s="33">
        <v>3.5</v>
      </c>
      <c r="F21" s="27">
        <f t="shared" ref="F18:F28" si="1">D21*E21</f>
        <v>175</v>
      </c>
    </row>
    <row r="22" spans="1:6">
      <c r="A22" s="22">
        <v>5</v>
      </c>
      <c r="B22" s="26" t="s">
        <v>229</v>
      </c>
      <c r="C22" s="22" t="s">
        <v>220</v>
      </c>
      <c r="D22" s="22">
        <v>6</v>
      </c>
      <c r="E22" s="33">
        <v>12.02</v>
      </c>
      <c r="F22" s="27">
        <f t="shared" si="1"/>
        <v>72.12</v>
      </c>
    </row>
    <row r="23" spans="1:6">
      <c r="A23" s="22">
        <v>6</v>
      </c>
      <c r="B23" s="26" t="s">
        <v>230</v>
      </c>
      <c r="C23" s="22" t="s">
        <v>217</v>
      </c>
      <c r="D23" s="22">
        <v>2</v>
      </c>
      <c r="E23" s="33">
        <v>90.14</v>
      </c>
      <c r="F23" s="27">
        <f t="shared" si="1"/>
        <v>180.28</v>
      </c>
    </row>
    <row r="24" spans="1:6">
      <c r="A24" s="22">
        <v>7</v>
      </c>
      <c r="B24" s="26" t="s">
        <v>231</v>
      </c>
      <c r="C24" s="22" t="s">
        <v>217</v>
      </c>
      <c r="D24" s="22">
        <v>2</v>
      </c>
      <c r="E24" s="33">
        <v>90.14</v>
      </c>
      <c r="F24" s="27">
        <f t="shared" si="1"/>
        <v>180.28</v>
      </c>
    </row>
    <row r="25" spans="1:6">
      <c r="A25" s="22">
        <v>8</v>
      </c>
      <c r="B25" s="26" t="s">
        <v>219</v>
      </c>
      <c r="C25" s="22" t="s">
        <v>220</v>
      </c>
      <c r="D25" s="22">
        <v>6</v>
      </c>
      <c r="E25" s="33">
        <v>9.46</v>
      </c>
      <c r="F25" s="27">
        <f t="shared" si="1"/>
        <v>56.76</v>
      </c>
    </row>
    <row r="26" spans="1:6">
      <c r="A26" s="22">
        <v>9</v>
      </c>
      <c r="B26" s="26" t="s">
        <v>232</v>
      </c>
      <c r="C26" s="22" t="s">
        <v>211</v>
      </c>
      <c r="D26" s="22">
        <v>2</v>
      </c>
      <c r="E26" s="33">
        <v>3.79</v>
      </c>
      <c r="F26" s="27">
        <f t="shared" si="1"/>
        <v>7.58</v>
      </c>
    </row>
    <row r="27" spans="1:6">
      <c r="A27" s="22">
        <v>10</v>
      </c>
      <c r="B27" s="26" t="s">
        <v>233</v>
      </c>
      <c r="C27" s="22" t="s">
        <v>217</v>
      </c>
      <c r="D27" s="22">
        <v>2</v>
      </c>
      <c r="E27" s="33">
        <v>1.46</v>
      </c>
      <c r="F27" s="27">
        <f t="shared" si="1"/>
        <v>2.92</v>
      </c>
    </row>
    <row r="28" spans="1:6">
      <c r="A28" s="22">
        <v>11</v>
      </c>
      <c r="B28" s="26" t="s">
        <v>234</v>
      </c>
      <c r="C28" s="22" t="s">
        <v>220</v>
      </c>
      <c r="D28" s="22">
        <v>6</v>
      </c>
      <c r="E28" s="33">
        <v>8.02</v>
      </c>
      <c r="F28" s="27">
        <f t="shared" si="1"/>
        <v>48.12</v>
      </c>
    </row>
    <row r="29" spans="1:6">
      <c r="A29" s="28" t="s">
        <v>223</v>
      </c>
      <c r="B29" s="29"/>
      <c r="C29" s="29"/>
      <c r="D29" s="29"/>
      <c r="E29" s="30"/>
      <c r="F29" s="31">
        <f>SUM(F18:F28)</f>
        <v>1098.96</v>
      </c>
    </row>
    <row r="30" spans="1:6">
      <c r="A30" s="12" t="s">
        <v>224</v>
      </c>
      <c r="B30" s="12"/>
      <c r="C30" s="12"/>
      <c r="D30" s="12"/>
      <c r="E30" s="12"/>
      <c r="F30" s="31">
        <f>ROUND(F29/12,2)</f>
        <v>91.58</v>
      </c>
    </row>
    <row r="31" spans="1:6">
      <c r="A31" s="32"/>
      <c r="B31" s="32"/>
      <c r="C31" s="32"/>
      <c r="D31" s="32"/>
      <c r="E31" s="32"/>
      <c r="F31" s="32"/>
    </row>
    <row r="32" spans="1:6">
      <c r="A32" s="4" t="s">
        <v>235</v>
      </c>
      <c r="B32" s="4"/>
      <c r="C32" s="4"/>
      <c r="D32" s="4"/>
      <c r="E32" s="4"/>
      <c r="F32" s="4"/>
    </row>
    <row r="33" spans="1:6">
      <c r="A33" s="4" t="s">
        <v>236</v>
      </c>
      <c r="B33" s="4"/>
      <c r="C33" s="4"/>
      <c r="D33" s="4"/>
      <c r="E33" s="4"/>
      <c r="F33" s="4"/>
    </row>
    <row r="34" ht="25.5" spans="1:6">
      <c r="A34" s="21" t="s">
        <v>2</v>
      </c>
      <c r="B34" s="21" t="s">
        <v>210</v>
      </c>
      <c r="C34" s="21" t="s">
        <v>211</v>
      </c>
      <c r="D34" s="7" t="s">
        <v>212</v>
      </c>
      <c r="E34" s="8" t="s">
        <v>213</v>
      </c>
      <c r="F34" s="6" t="s">
        <v>214</v>
      </c>
    </row>
    <row r="35" spans="1:6">
      <c r="A35" s="22">
        <v>1</v>
      </c>
      <c r="B35" s="34" t="s">
        <v>215</v>
      </c>
      <c r="C35" s="22" t="s">
        <v>211</v>
      </c>
      <c r="D35" s="22">
        <v>6</v>
      </c>
      <c r="E35" s="33">
        <v>27.685</v>
      </c>
      <c r="F35" s="27">
        <f t="shared" ref="F35:F44" si="2">D35*E35</f>
        <v>166.11</v>
      </c>
    </row>
    <row r="36" spans="1:6">
      <c r="A36" s="22">
        <v>2</v>
      </c>
      <c r="B36" s="34" t="s">
        <v>216</v>
      </c>
      <c r="C36" s="22" t="s">
        <v>217</v>
      </c>
      <c r="D36" s="22">
        <v>2</v>
      </c>
      <c r="E36" s="33">
        <v>35.11</v>
      </c>
      <c r="F36" s="27">
        <f t="shared" si="2"/>
        <v>70.22</v>
      </c>
    </row>
    <row r="37" spans="1:6">
      <c r="A37" s="22">
        <v>3</v>
      </c>
      <c r="B37" s="35" t="s">
        <v>218</v>
      </c>
      <c r="C37" s="22" t="s">
        <v>217</v>
      </c>
      <c r="D37" s="22">
        <v>50</v>
      </c>
      <c r="E37" s="33">
        <v>3.5</v>
      </c>
      <c r="F37" s="27">
        <f t="shared" si="2"/>
        <v>175</v>
      </c>
    </row>
    <row r="38" spans="1:6">
      <c r="A38" s="22">
        <v>4</v>
      </c>
      <c r="B38" s="35" t="s">
        <v>237</v>
      </c>
      <c r="C38" s="36" t="s">
        <v>220</v>
      </c>
      <c r="D38" s="22">
        <v>10</v>
      </c>
      <c r="E38" s="33">
        <v>12.02</v>
      </c>
      <c r="F38" s="27">
        <f t="shared" si="2"/>
        <v>120.2</v>
      </c>
    </row>
    <row r="39" spans="1:6">
      <c r="A39" s="37">
        <v>5</v>
      </c>
      <c r="B39" s="35" t="s">
        <v>230</v>
      </c>
      <c r="C39" s="37" t="s">
        <v>211</v>
      </c>
      <c r="D39" s="37">
        <v>2</v>
      </c>
      <c r="E39" s="33">
        <v>45.07</v>
      </c>
      <c r="F39" s="27">
        <f t="shared" si="2"/>
        <v>90.14</v>
      </c>
    </row>
    <row r="40" spans="1:6">
      <c r="A40" s="37">
        <v>6</v>
      </c>
      <c r="B40" s="35" t="s">
        <v>231</v>
      </c>
      <c r="C40" s="37" t="s">
        <v>211</v>
      </c>
      <c r="D40" s="37">
        <v>2</v>
      </c>
      <c r="E40" s="33">
        <v>45.07</v>
      </c>
      <c r="F40" s="27">
        <f t="shared" si="2"/>
        <v>90.14</v>
      </c>
    </row>
    <row r="41" spans="1:6">
      <c r="A41" s="22">
        <v>7</v>
      </c>
      <c r="B41" s="35" t="s">
        <v>238</v>
      </c>
      <c r="C41" s="22" t="s">
        <v>220</v>
      </c>
      <c r="D41" s="22">
        <v>6</v>
      </c>
      <c r="E41" s="33">
        <v>9.46</v>
      </c>
      <c r="F41" s="27">
        <f t="shared" si="2"/>
        <v>56.76</v>
      </c>
    </row>
    <row r="42" spans="1:6">
      <c r="A42" s="22">
        <v>8</v>
      </c>
      <c r="B42" s="35" t="s">
        <v>232</v>
      </c>
      <c r="C42" s="22" t="s">
        <v>211</v>
      </c>
      <c r="D42" s="22">
        <v>2</v>
      </c>
      <c r="E42" s="33">
        <v>3.786</v>
      </c>
      <c r="F42" s="27">
        <f t="shared" si="2"/>
        <v>7.572</v>
      </c>
    </row>
    <row r="43" spans="1:6">
      <c r="A43" s="22">
        <v>9</v>
      </c>
      <c r="B43" s="35" t="s">
        <v>233</v>
      </c>
      <c r="C43" s="38" t="s">
        <v>217</v>
      </c>
      <c r="D43" s="38">
        <v>3</v>
      </c>
      <c r="E43" s="39">
        <v>1.4625</v>
      </c>
      <c r="F43" s="40">
        <f t="shared" si="2"/>
        <v>4.3875</v>
      </c>
    </row>
    <row r="44" spans="1:6">
      <c r="A44" s="41">
        <v>10</v>
      </c>
      <c r="B44" s="35" t="s">
        <v>239</v>
      </c>
      <c r="C44" s="22" t="s">
        <v>220</v>
      </c>
      <c r="D44" s="38">
        <v>6</v>
      </c>
      <c r="E44" s="27">
        <v>8.015</v>
      </c>
      <c r="F44" s="27">
        <f t="shared" si="2"/>
        <v>48.09</v>
      </c>
    </row>
    <row r="45" spans="1:6">
      <c r="A45" s="28" t="s">
        <v>223</v>
      </c>
      <c r="B45" s="29"/>
      <c r="C45" s="29"/>
      <c r="D45" s="29"/>
      <c r="E45" s="30"/>
      <c r="F45" s="42">
        <f>SUM(F35:F44)</f>
        <v>828.6195</v>
      </c>
    </row>
    <row r="46" spans="1:6">
      <c r="A46" s="12" t="s">
        <v>224</v>
      </c>
      <c r="B46" s="12"/>
      <c r="C46" s="12"/>
      <c r="D46" s="12"/>
      <c r="E46" s="12"/>
      <c r="F46" s="31">
        <f>ROUND(F45/12,2)</f>
        <v>69.05</v>
      </c>
    </row>
    <row r="47" spans="5:6">
      <c r="E47" s="16"/>
      <c r="F47" s="16"/>
    </row>
    <row r="48" spans="5:6">
      <c r="E48" s="16"/>
      <c r="F48" s="16"/>
    </row>
    <row r="49" spans="5:6">
      <c r="E49" s="16"/>
      <c r="F49" s="16"/>
    </row>
    <row r="50" spans="5:6">
      <c r="E50" s="16"/>
      <c r="F50" s="16"/>
    </row>
    <row r="51" spans="5:6">
      <c r="E51" s="16"/>
      <c r="F51" s="16"/>
    </row>
    <row r="52" spans="5:6">
      <c r="E52" s="16"/>
      <c r="F52" s="16"/>
    </row>
    <row r="53" spans="5:6">
      <c r="E53" s="16"/>
      <c r="F53" s="16"/>
    </row>
    <row r="54" spans="5:6">
      <c r="E54" s="16"/>
      <c r="F54" s="16"/>
    </row>
    <row r="55" spans="5:6">
      <c r="E55" s="16"/>
      <c r="F55" s="16"/>
    </row>
    <row r="56" spans="5:6">
      <c r="E56" s="16"/>
      <c r="F56" s="16"/>
    </row>
    <row r="57" spans="5:6">
      <c r="E57" s="16"/>
      <c r="F57" s="16"/>
    </row>
    <row r="58" spans="5:6">
      <c r="E58" s="16"/>
      <c r="F58" s="16"/>
    </row>
    <row r="59" spans="5:6">
      <c r="E59" s="16"/>
      <c r="F59" s="16"/>
    </row>
    <row r="60" spans="5:6">
      <c r="E60" s="16"/>
      <c r="F60" s="16"/>
    </row>
    <row r="61" spans="5:6">
      <c r="E61" s="16"/>
      <c r="F61" s="16"/>
    </row>
    <row r="62" spans="5:6">
      <c r="E62" s="16"/>
      <c r="F62" s="16"/>
    </row>
    <row r="63" spans="5:6">
      <c r="E63" s="16"/>
      <c r="F63" s="16"/>
    </row>
    <row r="64" spans="5:6">
      <c r="E64" s="16"/>
      <c r="F64" s="16"/>
    </row>
    <row r="65" spans="5:6">
      <c r="E65" s="16"/>
      <c r="F65" s="16"/>
    </row>
    <row r="66" spans="5:6">
      <c r="E66" s="16"/>
      <c r="F66" s="16"/>
    </row>
    <row r="67" spans="5:6">
      <c r="E67" s="16"/>
      <c r="F67" s="16"/>
    </row>
    <row r="68" spans="5:6">
      <c r="E68" s="16"/>
      <c r="F68" s="16"/>
    </row>
    <row r="69" spans="5:6">
      <c r="E69" s="16"/>
      <c r="F69" s="16"/>
    </row>
    <row r="70" spans="5:6">
      <c r="E70" s="16"/>
      <c r="F70" s="16"/>
    </row>
    <row r="71" spans="5:6">
      <c r="E71" s="16"/>
      <c r="F71" s="16"/>
    </row>
    <row r="72" spans="5:6">
      <c r="E72" s="16"/>
      <c r="F72" s="16"/>
    </row>
    <row r="73" spans="5:6">
      <c r="E73" s="16"/>
      <c r="F73" s="16"/>
    </row>
    <row r="74" spans="5:6">
      <c r="E74" s="16"/>
      <c r="F74" s="16"/>
    </row>
    <row r="75" spans="5:6">
      <c r="E75" s="16"/>
      <c r="F75" s="16"/>
    </row>
    <row r="76" spans="5:6">
      <c r="E76" s="16"/>
      <c r="F76" s="16"/>
    </row>
    <row r="77" spans="5:6">
      <c r="E77" s="16"/>
      <c r="F77" s="16"/>
    </row>
    <row r="78" spans="5:6">
      <c r="E78" s="16"/>
      <c r="F78" s="16"/>
    </row>
    <row r="79" spans="5:6">
      <c r="E79" s="16"/>
      <c r="F79" s="16"/>
    </row>
    <row r="80" spans="5:6">
      <c r="E80" s="16"/>
      <c r="F80" s="16"/>
    </row>
    <row r="81" spans="5:6">
      <c r="E81" s="16"/>
      <c r="F81" s="16"/>
    </row>
    <row r="82" spans="5:6">
      <c r="E82" s="16"/>
      <c r="F82" s="16"/>
    </row>
    <row r="83" spans="5:6">
      <c r="E83" s="16"/>
      <c r="F83" s="16"/>
    </row>
    <row r="84" spans="5:6">
      <c r="E84" s="16"/>
      <c r="F84" s="16"/>
    </row>
    <row r="85" spans="5:6">
      <c r="E85" s="16"/>
      <c r="F85" s="16"/>
    </row>
    <row r="86" spans="5:6">
      <c r="E86" s="16"/>
      <c r="F86" s="16"/>
    </row>
    <row r="87" spans="5:6">
      <c r="E87" s="16"/>
      <c r="F87" s="16"/>
    </row>
    <row r="88" spans="5:6">
      <c r="E88" s="16"/>
      <c r="F88" s="16"/>
    </row>
    <row r="89" spans="5:6">
      <c r="E89" s="16"/>
      <c r="F89" s="16"/>
    </row>
    <row r="90" spans="5:6">
      <c r="E90" s="16"/>
      <c r="F90" s="16"/>
    </row>
    <row r="91" spans="5:6">
      <c r="E91" s="16"/>
      <c r="F91" s="16"/>
    </row>
    <row r="92" spans="5:6">
      <c r="E92" s="16"/>
      <c r="F92" s="16"/>
    </row>
    <row r="93" spans="5:6">
      <c r="E93" s="16"/>
      <c r="F93" s="16"/>
    </row>
    <row r="94" spans="5:6">
      <c r="E94" s="16"/>
      <c r="F94" s="16"/>
    </row>
    <row r="95" spans="5:6">
      <c r="E95" s="16"/>
      <c r="F95" s="16"/>
    </row>
    <row r="96" spans="5:6">
      <c r="E96" s="16"/>
      <c r="F96" s="16"/>
    </row>
    <row r="97" spans="5:6">
      <c r="E97" s="16"/>
      <c r="F97" s="16"/>
    </row>
    <row r="98" spans="5:6">
      <c r="E98" s="16"/>
      <c r="F98" s="16"/>
    </row>
    <row r="99" spans="5:6">
      <c r="E99" s="16"/>
      <c r="F99" s="16"/>
    </row>
    <row r="100" spans="5:6">
      <c r="E100" s="16"/>
      <c r="F100" s="16"/>
    </row>
    <row r="101" spans="5:6">
      <c r="E101" s="16"/>
      <c r="F101" s="16"/>
    </row>
    <row r="102" spans="5:6">
      <c r="E102" s="16"/>
      <c r="F102" s="16"/>
    </row>
    <row r="103" spans="5:6">
      <c r="E103" s="16"/>
      <c r="F103" s="16"/>
    </row>
    <row r="104" spans="5:6">
      <c r="E104" s="16"/>
      <c r="F104" s="16"/>
    </row>
    <row r="105" spans="5:6">
      <c r="E105" s="16"/>
      <c r="F105" s="16"/>
    </row>
    <row r="106" spans="5:6">
      <c r="E106" s="16"/>
      <c r="F106" s="16"/>
    </row>
    <row r="107" spans="5:6">
      <c r="E107" s="16"/>
      <c r="F107" s="16"/>
    </row>
    <row r="108" spans="5:6">
      <c r="E108" s="16"/>
      <c r="F108" s="16"/>
    </row>
    <row r="109" spans="5:6">
      <c r="E109" s="16"/>
      <c r="F109" s="16"/>
    </row>
    <row r="110" spans="5:6">
      <c r="E110" s="16"/>
      <c r="F110" s="16"/>
    </row>
    <row r="111" spans="5:6">
      <c r="E111" s="16"/>
      <c r="F111" s="16"/>
    </row>
    <row r="112" spans="5:6">
      <c r="E112" s="16"/>
      <c r="F112" s="16"/>
    </row>
    <row r="113" spans="5:6">
      <c r="E113" s="16"/>
      <c r="F113" s="16"/>
    </row>
    <row r="114" spans="5:6">
      <c r="E114" s="16"/>
      <c r="F114" s="16"/>
    </row>
    <row r="115" spans="5:6">
      <c r="E115" s="16"/>
      <c r="F115" s="16"/>
    </row>
    <row r="116" spans="5:6">
      <c r="E116" s="16"/>
      <c r="F116" s="16"/>
    </row>
    <row r="117" spans="5:6">
      <c r="E117" s="16"/>
      <c r="F117" s="16"/>
    </row>
    <row r="118" spans="5:6">
      <c r="E118" s="16"/>
      <c r="F118" s="16"/>
    </row>
    <row r="119" spans="5:6">
      <c r="E119" s="16"/>
      <c r="F119" s="16"/>
    </row>
    <row r="120" spans="5:6">
      <c r="E120" s="16"/>
      <c r="F120" s="16"/>
    </row>
    <row r="121" spans="5:6">
      <c r="E121" s="16"/>
      <c r="F121" s="16"/>
    </row>
    <row r="122" spans="5:6">
      <c r="E122" s="16"/>
      <c r="F122" s="16"/>
    </row>
    <row r="123" spans="5:6">
      <c r="E123" s="16"/>
      <c r="F123" s="16"/>
    </row>
    <row r="124" spans="5:6">
      <c r="E124" s="16"/>
      <c r="F124" s="16"/>
    </row>
    <row r="125" spans="5:6">
      <c r="E125" s="16"/>
      <c r="F125" s="16"/>
    </row>
    <row r="126" spans="5:6">
      <c r="E126" s="16"/>
      <c r="F126" s="16"/>
    </row>
    <row r="127" spans="5:6">
      <c r="E127" s="16"/>
      <c r="F127" s="16"/>
    </row>
    <row r="128" spans="5:6">
      <c r="E128" s="16"/>
      <c r="F128" s="16"/>
    </row>
    <row r="129" spans="5:6">
      <c r="E129" s="16"/>
      <c r="F129" s="16"/>
    </row>
    <row r="130" spans="5:6">
      <c r="E130" s="16"/>
      <c r="F130" s="16"/>
    </row>
    <row r="131" spans="5:6">
      <c r="E131" s="16"/>
      <c r="F131" s="16"/>
    </row>
    <row r="132" spans="5:6">
      <c r="E132" s="16"/>
      <c r="F132" s="16"/>
    </row>
    <row r="133" spans="5:6">
      <c r="E133" s="16"/>
      <c r="F133" s="16"/>
    </row>
    <row r="134" spans="5:6">
      <c r="E134" s="16"/>
      <c r="F134" s="16"/>
    </row>
    <row r="135" spans="5:6">
      <c r="E135" s="16"/>
      <c r="F135" s="16"/>
    </row>
    <row r="136" spans="5:6">
      <c r="E136" s="16"/>
      <c r="F136" s="16"/>
    </row>
    <row r="137" spans="5:6">
      <c r="E137" s="16"/>
      <c r="F137" s="16"/>
    </row>
    <row r="138" spans="5:6">
      <c r="E138" s="16"/>
      <c r="F138" s="16"/>
    </row>
    <row r="139" spans="5:6">
      <c r="E139" s="16"/>
      <c r="F139" s="16"/>
    </row>
    <row r="140" spans="5:6">
      <c r="E140" s="16"/>
      <c r="F140" s="16"/>
    </row>
    <row r="141" spans="5:6">
      <c r="E141" s="16"/>
      <c r="F141" s="16"/>
    </row>
    <row r="142" spans="5:6">
      <c r="E142" s="16"/>
      <c r="F142" s="16"/>
    </row>
    <row r="143" spans="5:6">
      <c r="E143" s="16"/>
      <c r="F143" s="16"/>
    </row>
    <row r="144" spans="5:6">
      <c r="E144" s="16"/>
      <c r="F144" s="16"/>
    </row>
    <row r="145" spans="5:6">
      <c r="E145" s="16"/>
      <c r="F145" s="16"/>
    </row>
    <row r="146" spans="5:6">
      <c r="E146" s="16"/>
      <c r="F146" s="16"/>
    </row>
    <row r="147" spans="5:6">
      <c r="E147" s="16"/>
      <c r="F147" s="16"/>
    </row>
    <row r="148" spans="5:6">
      <c r="E148" s="16"/>
      <c r="F148" s="16"/>
    </row>
    <row r="149" spans="5:6">
      <c r="E149" s="16"/>
      <c r="F149" s="16"/>
    </row>
    <row r="150" spans="5:6">
      <c r="E150" s="16"/>
      <c r="F150" s="16"/>
    </row>
    <row r="151" spans="5:6">
      <c r="E151" s="16"/>
      <c r="F151" s="16"/>
    </row>
    <row r="152" spans="5:6">
      <c r="E152" s="16"/>
      <c r="F152" s="16"/>
    </row>
    <row r="153" spans="5:6">
      <c r="E153" s="16"/>
      <c r="F153" s="16"/>
    </row>
    <row r="154" spans="5:6">
      <c r="E154" s="16"/>
      <c r="F154" s="16"/>
    </row>
    <row r="155" spans="5:6">
      <c r="E155" s="16"/>
      <c r="F155" s="16"/>
    </row>
    <row r="156" spans="5:6">
      <c r="E156" s="16"/>
      <c r="F156" s="16"/>
    </row>
    <row r="157" spans="5:6">
      <c r="E157" s="16"/>
      <c r="F157" s="16"/>
    </row>
    <row r="158" spans="5:6">
      <c r="E158" s="16"/>
      <c r="F158" s="16"/>
    </row>
    <row r="159" spans="5:6">
      <c r="E159" s="16"/>
      <c r="F159" s="16"/>
    </row>
    <row r="160" spans="5:6">
      <c r="E160" s="16"/>
      <c r="F160" s="16"/>
    </row>
    <row r="161" spans="5:6">
      <c r="E161" s="16"/>
      <c r="F161" s="16"/>
    </row>
    <row r="162" spans="5:6">
      <c r="E162" s="16"/>
      <c r="F162" s="16"/>
    </row>
    <row r="163" spans="5:6">
      <c r="E163" s="16"/>
      <c r="F163" s="16"/>
    </row>
    <row r="164" spans="5:6">
      <c r="E164" s="16"/>
      <c r="F164" s="16"/>
    </row>
    <row r="165" spans="5:6">
      <c r="E165" s="16"/>
      <c r="F165" s="16"/>
    </row>
    <row r="166" spans="5:6">
      <c r="E166" s="16"/>
      <c r="F166" s="16"/>
    </row>
    <row r="167" spans="5:6">
      <c r="E167" s="16"/>
      <c r="F167" s="16"/>
    </row>
    <row r="168" spans="5:6">
      <c r="E168" s="16"/>
      <c r="F168" s="16"/>
    </row>
    <row r="169" spans="5:6">
      <c r="E169" s="16"/>
      <c r="F169" s="16"/>
    </row>
    <row r="170" spans="5:6">
      <c r="E170" s="16"/>
      <c r="F170" s="16"/>
    </row>
    <row r="171" spans="5:6">
      <c r="E171" s="16"/>
      <c r="F171" s="16"/>
    </row>
    <row r="172" spans="5:6">
      <c r="E172" s="16"/>
      <c r="F172" s="16"/>
    </row>
    <row r="173" spans="5:6">
      <c r="E173" s="16"/>
      <c r="F173" s="16"/>
    </row>
    <row r="174" spans="5:6">
      <c r="E174" s="16"/>
      <c r="F174" s="16"/>
    </row>
    <row r="175" spans="5:6">
      <c r="E175" s="16"/>
      <c r="F175" s="16"/>
    </row>
    <row r="176" spans="5:6">
      <c r="E176" s="16"/>
      <c r="F176" s="16"/>
    </row>
    <row r="177" spans="5:6">
      <c r="E177" s="16"/>
      <c r="F177" s="16"/>
    </row>
    <row r="178" spans="5:6">
      <c r="E178" s="16"/>
      <c r="F178" s="16"/>
    </row>
    <row r="179" spans="5:6">
      <c r="E179" s="16"/>
      <c r="F179" s="16"/>
    </row>
    <row r="180" spans="5:6">
      <c r="E180" s="16"/>
      <c r="F180" s="16"/>
    </row>
    <row r="181" spans="5:6">
      <c r="E181" s="16"/>
      <c r="F181" s="16"/>
    </row>
    <row r="182" spans="5:6">
      <c r="E182" s="16"/>
      <c r="F182" s="16"/>
    </row>
    <row r="183" spans="5:6">
      <c r="E183" s="16"/>
      <c r="F183" s="16"/>
    </row>
    <row r="184" spans="5:6">
      <c r="E184" s="16"/>
      <c r="F184" s="16"/>
    </row>
    <row r="185" spans="5:6">
      <c r="E185" s="16"/>
      <c r="F185" s="16"/>
    </row>
    <row r="186" spans="5:6">
      <c r="E186" s="16"/>
      <c r="F186" s="16"/>
    </row>
    <row r="187" spans="5:6">
      <c r="E187" s="16"/>
      <c r="F187" s="16"/>
    </row>
    <row r="188" spans="5:6">
      <c r="E188" s="16"/>
      <c r="F188" s="16"/>
    </row>
    <row r="189" spans="5:6">
      <c r="E189" s="16"/>
      <c r="F189" s="16"/>
    </row>
    <row r="190" spans="5:6">
      <c r="E190" s="16"/>
      <c r="F190" s="16"/>
    </row>
    <row r="191" spans="5:6">
      <c r="E191" s="16"/>
      <c r="F191" s="16"/>
    </row>
    <row r="192" spans="5:6">
      <c r="E192" s="16"/>
      <c r="F192" s="16"/>
    </row>
    <row r="193" spans="5:6">
      <c r="E193" s="16"/>
      <c r="F193" s="16"/>
    </row>
    <row r="194" spans="5:6">
      <c r="E194" s="16"/>
      <c r="F194" s="16"/>
    </row>
    <row r="195" spans="5:6">
      <c r="E195" s="16"/>
      <c r="F195" s="16"/>
    </row>
    <row r="196" spans="5:6">
      <c r="E196" s="16"/>
      <c r="F196" s="16"/>
    </row>
    <row r="197" spans="5:6">
      <c r="E197" s="16"/>
      <c r="F197" s="16"/>
    </row>
    <row r="198" spans="5:6">
      <c r="E198" s="16"/>
      <c r="F198" s="16"/>
    </row>
    <row r="199" spans="5:6">
      <c r="E199" s="16"/>
      <c r="F199" s="16"/>
    </row>
    <row r="200" spans="5:6">
      <c r="E200" s="16"/>
      <c r="F200" s="16"/>
    </row>
    <row r="201" spans="5:6">
      <c r="E201" s="16"/>
      <c r="F201" s="16"/>
    </row>
    <row r="202" spans="5:6">
      <c r="E202" s="16"/>
      <c r="F202" s="16"/>
    </row>
    <row r="203" spans="5:6">
      <c r="E203" s="16"/>
      <c r="F203" s="16"/>
    </row>
    <row r="204" spans="5:6">
      <c r="E204" s="16"/>
      <c r="F204" s="16"/>
    </row>
    <row r="205" spans="5:6">
      <c r="E205" s="16"/>
      <c r="F205" s="16"/>
    </row>
    <row r="206" spans="5:6">
      <c r="E206" s="16"/>
      <c r="F206" s="16"/>
    </row>
    <row r="207" spans="5:6">
      <c r="E207" s="16"/>
      <c r="F207" s="16"/>
    </row>
    <row r="208" spans="5:6">
      <c r="E208" s="16"/>
      <c r="F208" s="16"/>
    </row>
    <row r="209" spans="5:6">
      <c r="E209" s="16"/>
      <c r="F209" s="16"/>
    </row>
    <row r="210" spans="5:6">
      <c r="E210" s="16"/>
      <c r="F210" s="16"/>
    </row>
    <row r="211" spans="5:6">
      <c r="E211" s="16"/>
      <c r="F211" s="16"/>
    </row>
    <row r="212" spans="5:6">
      <c r="E212" s="16"/>
      <c r="F212" s="16"/>
    </row>
    <row r="213" spans="5:6">
      <c r="E213" s="16"/>
      <c r="F213" s="16"/>
    </row>
    <row r="214" spans="5:6">
      <c r="E214" s="16"/>
      <c r="F214" s="16"/>
    </row>
    <row r="215" spans="5:6">
      <c r="E215" s="16"/>
      <c r="F215" s="16"/>
    </row>
    <row r="216" spans="5:6">
      <c r="E216" s="16"/>
      <c r="F216" s="16"/>
    </row>
    <row r="217" spans="5:6">
      <c r="E217" s="16"/>
      <c r="F217" s="16"/>
    </row>
    <row r="218" spans="5:6">
      <c r="E218" s="16"/>
      <c r="F218" s="16"/>
    </row>
    <row r="219" spans="5:6">
      <c r="E219" s="16"/>
      <c r="F219" s="16"/>
    </row>
    <row r="220" spans="5:6">
      <c r="E220" s="16"/>
      <c r="F220" s="16"/>
    </row>
    <row r="221" spans="5:6">
      <c r="E221" s="16"/>
      <c r="F221" s="16"/>
    </row>
  </sheetData>
  <mergeCells count="13">
    <mergeCell ref="A1:F1"/>
    <mergeCell ref="A3:F3"/>
    <mergeCell ref="A4:F4"/>
    <mergeCell ref="A12:E12"/>
    <mergeCell ref="A13:E13"/>
    <mergeCell ref="A15:F15"/>
    <mergeCell ref="A16:F16"/>
    <mergeCell ref="A29:E29"/>
    <mergeCell ref="A30:E30"/>
    <mergeCell ref="A32:F32"/>
    <mergeCell ref="A33:F33"/>
    <mergeCell ref="A45:E45"/>
    <mergeCell ref="A46:E46"/>
  </mergeCells>
  <pageMargins left="0.786805555555556" right="0.786805555555556" top="1.05069444444444" bottom="1.05069444444444" header="0" footer="0"/>
  <pageSetup paperSize="9" scale="71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28"/>
  <sheetViews>
    <sheetView view="pageBreakPreview" zoomScaleNormal="100" topLeftCell="A9" workbookViewId="0">
      <selection activeCell="H26" sqref="H26"/>
    </sheetView>
  </sheetViews>
  <sheetFormatPr defaultColWidth="14.4285714285714" defaultRowHeight="15"/>
  <cols>
    <col min="1" max="1" width="7.71428571428571" customWidth="1"/>
    <col min="2" max="2" width="42.1428571428571" customWidth="1"/>
    <col min="3" max="3" width="11.8571428571429" customWidth="1"/>
    <col min="4" max="4" width="14.4285714285714" customWidth="1"/>
    <col min="5" max="5" width="13.2857142857143" customWidth="1"/>
    <col min="6" max="6" width="14" customWidth="1"/>
    <col min="7" max="26" width="10.4285714285714" customWidth="1"/>
  </cols>
  <sheetData>
    <row r="1" ht="15.75" spans="1:6">
      <c r="A1" s="1" t="s">
        <v>240</v>
      </c>
      <c r="B1" s="2"/>
      <c r="C1" s="2"/>
      <c r="D1" s="2"/>
      <c r="E1" s="2"/>
      <c r="F1" s="3"/>
    </row>
    <row r="3" spans="1:26">
      <c r="A3" s="4" t="s">
        <v>241</v>
      </c>
      <c r="B3" s="4"/>
      <c r="C3" s="4"/>
      <c r="D3" s="4"/>
      <c r="E3" s="4"/>
      <c r="F3" s="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>
      <c r="A4" s="4" t="s">
        <v>242</v>
      </c>
      <c r="B4" s="4"/>
      <c r="C4" s="4"/>
      <c r="D4" s="4"/>
      <c r="E4" s="4"/>
      <c r="F4" s="4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25.5" spans="1:26">
      <c r="A5" s="6" t="s">
        <v>2</v>
      </c>
      <c r="B5" s="6" t="s">
        <v>210</v>
      </c>
      <c r="C5" s="6" t="s">
        <v>211</v>
      </c>
      <c r="D5" s="7" t="s">
        <v>212</v>
      </c>
      <c r="E5" s="8" t="s">
        <v>213</v>
      </c>
      <c r="F5" s="6" t="s">
        <v>214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>
      <c r="A6" s="9">
        <v>1</v>
      </c>
      <c r="B6" s="10" t="s">
        <v>243</v>
      </c>
      <c r="C6" s="9" t="s">
        <v>211</v>
      </c>
      <c r="D6" s="9">
        <v>2</v>
      </c>
      <c r="E6" s="11">
        <v>9.79</v>
      </c>
      <c r="F6" s="11">
        <f>E6*D6</f>
        <v>19.58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>
      <c r="A7" s="9">
        <v>2</v>
      </c>
      <c r="B7" s="10" t="s">
        <v>244</v>
      </c>
      <c r="C7" s="9" t="s">
        <v>211</v>
      </c>
      <c r="D7" s="9">
        <v>4</v>
      </c>
      <c r="E7" s="11">
        <v>32.13</v>
      </c>
      <c r="F7" s="11">
        <f t="shared" ref="F6:F8" si="0">E7*D7</f>
        <v>128.52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>
      <c r="A8" s="9">
        <v>3</v>
      </c>
      <c r="B8" s="10" t="s">
        <v>245</v>
      </c>
      <c r="C8" s="9" t="s">
        <v>211</v>
      </c>
      <c r="D8" s="9">
        <v>4</v>
      </c>
      <c r="E8" s="11">
        <v>16.82</v>
      </c>
      <c r="F8" s="11">
        <f t="shared" si="0"/>
        <v>67.28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>
      <c r="A9" s="12" t="s">
        <v>223</v>
      </c>
      <c r="B9" s="12"/>
      <c r="C9" s="12"/>
      <c r="D9" s="12"/>
      <c r="E9" s="12"/>
      <c r="F9" s="13">
        <f>SUM(F6:F8)</f>
        <v>215.38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>
      <c r="A10" s="12" t="s">
        <v>246</v>
      </c>
      <c r="B10" s="12"/>
      <c r="C10" s="12"/>
      <c r="D10" s="12"/>
      <c r="E10" s="12"/>
      <c r="F10" s="13">
        <f>ROUND(F9/12,2)</f>
        <v>17.95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>
      <c r="A11" s="14"/>
      <c r="B11" s="15"/>
      <c r="C11" s="14"/>
      <c r="D11" s="14"/>
      <c r="E11" s="14"/>
      <c r="F11" s="14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>
      <c r="A12" s="4" t="s">
        <v>247</v>
      </c>
      <c r="B12" s="4"/>
      <c r="C12" s="4"/>
      <c r="D12" s="4"/>
      <c r="E12" s="4"/>
      <c r="F12" s="4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>
      <c r="A13" s="4" t="s">
        <v>248</v>
      </c>
      <c r="B13" s="4"/>
      <c r="C13" s="4"/>
      <c r="D13" s="4"/>
      <c r="E13" s="4"/>
      <c r="F13" s="4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25.5" spans="1:26">
      <c r="A14" s="6" t="s">
        <v>2</v>
      </c>
      <c r="B14" s="6" t="s">
        <v>210</v>
      </c>
      <c r="C14" s="6" t="s">
        <v>211</v>
      </c>
      <c r="D14" s="7" t="s">
        <v>212</v>
      </c>
      <c r="E14" s="8" t="s">
        <v>213</v>
      </c>
      <c r="F14" s="6" t="s">
        <v>214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>
      <c r="A15" s="9">
        <v>1</v>
      </c>
      <c r="B15" s="10" t="s">
        <v>249</v>
      </c>
      <c r="C15" s="9" t="s">
        <v>250</v>
      </c>
      <c r="D15" s="9">
        <v>2</v>
      </c>
      <c r="E15" s="11">
        <v>25.37</v>
      </c>
      <c r="F15" s="11">
        <f>E15*D15</f>
        <v>50.74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>
      <c r="A16" s="9">
        <v>2</v>
      </c>
      <c r="B16" s="10" t="s">
        <v>244</v>
      </c>
      <c r="C16" s="9" t="s">
        <v>250</v>
      </c>
      <c r="D16" s="9">
        <v>4</v>
      </c>
      <c r="E16" s="11">
        <v>32.13</v>
      </c>
      <c r="F16" s="11">
        <f t="shared" ref="F15:F17" si="1">E16*D16</f>
        <v>128.52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>
      <c r="A17" s="9">
        <v>3</v>
      </c>
      <c r="B17" s="10" t="s">
        <v>245</v>
      </c>
      <c r="C17" s="9" t="s">
        <v>211</v>
      </c>
      <c r="D17" s="9">
        <v>4</v>
      </c>
      <c r="E17" s="11">
        <v>16.82</v>
      </c>
      <c r="F17" s="11">
        <f t="shared" si="1"/>
        <v>67.28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>
      <c r="A18" s="12" t="s">
        <v>223</v>
      </c>
      <c r="B18" s="12"/>
      <c r="C18" s="12"/>
      <c r="D18" s="12"/>
      <c r="E18" s="12"/>
      <c r="F18" s="13">
        <f>SUM(F15:F17)</f>
        <v>246.54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>
      <c r="A19" s="12" t="s">
        <v>246</v>
      </c>
      <c r="B19" s="12"/>
      <c r="C19" s="12"/>
      <c r="D19" s="12"/>
      <c r="E19" s="12"/>
      <c r="F19" s="13">
        <f>ROUND(F18/12,2)</f>
        <v>20.55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>
      <c r="A20" s="14"/>
      <c r="B20" s="14"/>
      <c r="C20" s="14"/>
      <c r="D20" s="14"/>
      <c r="E20" s="14"/>
      <c r="F20" s="14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>
      <c r="A21" s="4" t="s">
        <v>251</v>
      </c>
      <c r="B21" s="4"/>
      <c r="C21" s="4"/>
      <c r="D21" s="4"/>
      <c r="E21" s="4"/>
      <c r="F21" s="4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>
      <c r="A22" s="4" t="s">
        <v>252</v>
      </c>
      <c r="B22" s="4"/>
      <c r="C22" s="4"/>
      <c r="D22" s="4"/>
      <c r="E22" s="4"/>
      <c r="F22" s="4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25.5" spans="1:26">
      <c r="A23" s="6" t="s">
        <v>2</v>
      </c>
      <c r="B23" s="6" t="s">
        <v>210</v>
      </c>
      <c r="C23" s="6" t="s">
        <v>211</v>
      </c>
      <c r="D23" s="7" t="s">
        <v>212</v>
      </c>
      <c r="E23" s="8" t="s">
        <v>213</v>
      </c>
      <c r="F23" s="6" t="s">
        <v>214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>
      <c r="A24" s="9">
        <v>1</v>
      </c>
      <c r="B24" s="10" t="s">
        <v>243</v>
      </c>
      <c r="C24" s="9" t="s">
        <v>211</v>
      </c>
      <c r="D24" s="9">
        <v>2</v>
      </c>
      <c r="E24" s="11">
        <v>9.79</v>
      </c>
      <c r="F24" s="11">
        <f>E24*D24</f>
        <v>19.58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>
      <c r="A25" s="9">
        <v>2</v>
      </c>
      <c r="B25" s="10" t="s">
        <v>244</v>
      </c>
      <c r="C25" s="9" t="s">
        <v>211</v>
      </c>
      <c r="D25" s="9">
        <v>4</v>
      </c>
      <c r="E25" s="11">
        <v>32.13</v>
      </c>
      <c r="F25" s="11">
        <f>E25*D25</f>
        <v>128.52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>
      <c r="A26" s="9">
        <v>3</v>
      </c>
      <c r="B26" s="10" t="s">
        <v>245</v>
      </c>
      <c r="C26" s="9" t="s">
        <v>211</v>
      </c>
      <c r="D26" s="9">
        <v>4</v>
      </c>
      <c r="E26" s="11">
        <v>16.82</v>
      </c>
      <c r="F26" s="11">
        <f>E26*D26</f>
        <v>67.28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>
      <c r="A27" s="12" t="s">
        <v>223</v>
      </c>
      <c r="B27" s="12"/>
      <c r="C27" s="12"/>
      <c r="D27" s="12"/>
      <c r="E27" s="12"/>
      <c r="F27" s="13">
        <f>SUM(F24:F26)</f>
        <v>215.38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>
      <c r="A28" s="12" t="s">
        <v>246</v>
      </c>
      <c r="B28" s="12"/>
      <c r="C28" s="12"/>
      <c r="D28" s="12"/>
      <c r="E28" s="12"/>
      <c r="F28" s="13">
        <f>ROUND(F27/12,2)</f>
        <v>17.95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5:26">
      <c r="E29" s="16"/>
      <c r="F29" s="16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5:26">
      <c r="E30" s="16"/>
      <c r="F30" s="16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5:26">
      <c r="E31" s="16"/>
      <c r="F31" s="16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5:26">
      <c r="E32" s="16"/>
      <c r="F32" s="16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5:26">
      <c r="E33" s="16"/>
      <c r="F33" s="16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5:26">
      <c r="E34" s="16"/>
      <c r="F34" s="16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5:26">
      <c r="E35" s="16"/>
      <c r="F35" s="16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5:26">
      <c r="E36" s="16"/>
      <c r="F36" s="16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5:26">
      <c r="E37" s="16"/>
      <c r="F37" s="16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5:26">
      <c r="E38" s="16"/>
      <c r="F38" s="16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5:26">
      <c r="E39" s="16"/>
      <c r="F39" s="16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5:26">
      <c r="E40" s="16"/>
      <c r="F40" s="16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5:26">
      <c r="E41" s="16"/>
      <c r="F41" s="16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5:26">
      <c r="E42" s="16"/>
      <c r="F42" s="16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5:26">
      <c r="E43" s="16"/>
      <c r="F43" s="16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5:26">
      <c r="E44" s="16"/>
      <c r="F44" s="16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5:26">
      <c r="E45" s="16"/>
      <c r="F45" s="16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5:26">
      <c r="E46" s="16"/>
      <c r="F46" s="16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5:26">
      <c r="E47" s="16"/>
      <c r="F47" s="16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5:26">
      <c r="E48" s="16"/>
      <c r="F48" s="16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5:26">
      <c r="E49" s="16"/>
      <c r="F49" s="16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5:26">
      <c r="E50" s="16"/>
      <c r="F50" s="16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5:26">
      <c r="E51" s="16"/>
      <c r="F51" s="16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5:26">
      <c r="E52" s="16"/>
      <c r="F52" s="16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5:26">
      <c r="E53" s="16"/>
      <c r="F53" s="16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5:26">
      <c r="E54" s="16"/>
      <c r="F54" s="16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5:26">
      <c r="E55" s="16"/>
      <c r="F55" s="16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5:26">
      <c r="E56" s="16"/>
      <c r="F56" s="16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5:26">
      <c r="E57" s="16"/>
      <c r="F57" s="16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5:26">
      <c r="E58" s="16"/>
      <c r="F58" s="16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5:26">
      <c r="E59" s="16"/>
      <c r="F59" s="16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5:26">
      <c r="E60" s="16"/>
      <c r="F60" s="16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5:26">
      <c r="E61" s="16"/>
      <c r="F61" s="16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5:26">
      <c r="E62" s="16"/>
      <c r="F62" s="16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5:26">
      <c r="E63" s="16"/>
      <c r="F63" s="16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5:26">
      <c r="E64" s="16"/>
      <c r="F64" s="16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5:26">
      <c r="E65" s="16"/>
      <c r="F65" s="16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5:26">
      <c r="E66" s="16"/>
      <c r="F66" s="16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5:26">
      <c r="E67" s="16"/>
      <c r="F67" s="16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5:26">
      <c r="E68" s="16"/>
      <c r="F68" s="16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5:26">
      <c r="E69" s="16"/>
      <c r="F69" s="16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5:26">
      <c r="E70" s="16"/>
      <c r="F70" s="16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5:26">
      <c r="E71" s="16"/>
      <c r="F71" s="16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5:26">
      <c r="E72" s="16"/>
      <c r="F72" s="16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5:26">
      <c r="E73" s="16"/>
      <c r="F73" s="16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5:26">
      <c r="E74" s="16"/>
      <c r="F74" s="16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5:26">
      <c r="E75" s="16"/>
      <c r="F75" s="16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5:26">
      <c r="E76" s="16"/>
      <c r="F76" s="16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5:26">
      <c r="E77" s="16"/>
      <c r="F77" s="16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5:26">
      <c r="E78" s="16"/>
      <c r="F78" s="16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5:26">
      <c r="E79" s="16"/>
      <c r="F79" s="16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5:26">
      <c r="E80" s="16"/>
      <c r="F80" s="16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5:26">
      <c r="E81" s="16"/>
      <c r="F81" s="16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5:26">
      <c r="E82" s="16"/>
      <c r="F82" s="16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5:26">
      <c r="E83" s="16"/>
      <c r="F83" s="16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5:26">
      <c r="E84" s="16"/>
      <c r="F84" s="16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5:26">
      <c r="E85" s="16"/>
      <c r="F85" s="16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5:26">
      <c r="E86" s="16"/>
      <c r="F86" s="16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5:26">
      <c r="E87" s="16"/>
      <c r="F87" s="16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5:26">
      <c r="E88" s="16"/>
      <c r="F88" s="16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5:26">
      <c r="E89" s="16"/>
      <c r="F89" s="16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>
      <c r="A90" s="5"/>
      <c r="B90" s="5"/>
      <c r="C90" s="5"/>
      <c r="D90" s="5"/>
      <c r="E90" s="17"/>
      <c r="F90" s="17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>
      <c r="A91" s="5"/>
      <c r="B91" s="5"/>
      <c r="C91" s="5"/>
      <c r="D91" s="5"/>
      <c r="E91" s="17"/>
      <c r="F91" s="17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>
      <c r="A92" s="5"/>
      <c r="B92" s="5"/>
      <c r="C92" s="5"/>
      <c r="D92" s="5"/>
      <c r="E92" s="17"/>
      <c r="F92" s="17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>
      <c r="A93" s="5"/>
      <c r="B93" s="5"/>
      <c r="C93" s="5"/>
      <c r="D93" s="5"/>
      <c r="E93" s="17"/>
      <c r="F93" s="17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>
      <c r="A94" s="5"/>
      <c r="B94" s="5"/>
      <c r="C94" s="5"/>
      <c r="D94" s="5"/>
      <c r="E94" s="17"/>
      <c r="F94" s="17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>
      <c r="A95" s="5"/>
      <c r="B95" s="5"/>
      <c r="C95" s="5"/>
      <c r="D95" s="5"/>
      <c r="E95" s="17"/>
      <c r="F95" s="17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>
      <c r="A96" s="5"/>
      <c r="B96" s="5"/>
      <c r="C96" s="5"/>
      <c r="D96" s="5"/>
      <c r="E96" s="17"/>
      <c r="F96" s="17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>
      <c r="A97" s="5"/>
      <c r="B97" s="5"/>
      <c r="C97" s="5"/>
      <c r="D97" s="5"/>
      <c r="E97" s="17"/>
      <c r="F97" s="17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>
      <c r="A98" s="5"/>
      <c r="B98" s="5"/>
      <c r="C98" s="5"/>
      <c r="D98" s="5"/>
      <c r="E98" s="17"/>
      <c r="F98" s="17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>
      <c r="A99" s="5"/>
      <c r="B99" s="5"/>
      <c r="C99" s="5"/>
      <c r="D99" s="5"/>
      <c r="E99" s="17"/>
      <c r="F99" s="17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>
      <c r="A100" s="5"/>
      <c r="B100" s="5"/>
      <c r="C100" s="5"/>
      <c r="D100" s="5"/>
      <c r="E100" s="17"/>
      <c r="F100" s="17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>
      <c r="A101" s="5"/>
      <c r="B101" s="5"/>
      <c r="C101" s="5"/>
      <c r="D101" s="5"/>
      <c r="E101" s="17"/>
      <c r="F101" s="17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>
      <c r="A102" s="5"/>
      <c r="B102" s="5"/>
      <c r="C102" s="5"/>
      <c r="D102" s="5"/>
      <c r="E102" s="17"/>
      <c r="F102" s="17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>
      <c r="A103" s="5"/>
      <c r="B103" s="5"/>
      <c r="C103" s="5"/>
      <c r="D103" s="5"/>
      <c r="E103" s="17"/>
      <c r="F103" s="17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>
      <c r="A104" s="5"/>
      <c r="B104" s="5"/>
      <c r="C104" s="5"/>
      <c r="D104" s="5"/>
      <c r="E104" s="17"/>
      <c r="F104" s="17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>
      <c r="A105" s="5"/>
      <c r="B105" s="5"/>
      <c r="C105" s="5"/>
      <c r="D105" s="5"/>
      <c r="E105" s="17"/>
      <c r="F105" s="17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>
      <c r="A106" s="5"/>
      <c r="B106" s="5"/>
      <c r="C106" s="5"/>
      <c r="D106" s="5"/>
      <c r="E106" s="17"/>
      <c r="F106" s="17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>
      <c r="A107" s="5"/>
      <c r="B107" s="5"/>
      <c r="C107" s="5"/>
      <c r="D107" s="5"/>
      <c r="E107" s="17"/>
      <c r="F107" s="17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>
      <c r="A108" s="5"/>
      <c r="B108" s="5"/>
      <c r="C108" s="5"/>
      <c r="D108" s="5"/>
      <c r="E108" s="17"/>
      <c r="F108" s="17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>
      <c r="A109" s="5"/>
      <c r="B109" s="5"/>
      <c r="C109" s="5"/>
      <c r="D109" s="5"/>
      <c r="E109" s="17"/>
      <c r="F109" s="17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>
      <c r="A110" s="5"/>
      <c r="B110" s="5"/>
      <c r="C110" s="5"/>
      <c r="D110" s="5"/>
      <c r="E110" s="17"/>
      <c r="F110" s="17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>
      <c r="A111" s="5"/>
      <c r="B111" s="5"/>
      <c r="C111" s="5"/>
      <c r="D111" s="5"/>
      <c r="E111" s="17"/>
      <c r="F111" s="17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>
      <c r="A112" s="5"/>
      <c r="B112" s="5"/>
      <c r="C112" s="5"/>
      <c r="D112" s="5"/>
      <c r="E112" s="17"/>
      <c r="F112" s="17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>
      <c r="A113" s="5"/>
      <c r="B113" s="5"/>
      <c r="C113" s="5"/>
      <c r="D113" s="5"/>
      <c r="E113" s="17"/>
      <c r="F113" s="17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>
      <c r="A114" s="5"/>
      <c r="B114" s="5"/>
      <c r="C114" s="5"/>
      <c r="D114" s="5"/>
      <c r="E114" s="17"/>
      <c r="F114" s="17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>
      <c r="A115" s="5"/>
      <c r="B115" s="5"/>
      <c r="C115" s="5"/>
      <c r="D115" s="5"/>
      <c r="E115" s="17"/>
      <c r="F115" s="17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>
      <c r="A116" s="5"/>
      <c r="B116" s="5"/>
      <c r="C116" s="5"/>
      <c r="D116" s="5"/>
      <c r="E116" s="17"/>
      <c r="F116" s="17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>
      <c r="A117" s="5"/>
      <c r="B117" s="5"/>
      <c r="C117" s="5"/>
      <c r="D117" s="5"/>
      <c r="E117" s="17"/>
      <c r="F117" s="17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>
      <c r="A118" s="5"/>
      <c r="B118" s="5"/>
      <c r="C118" s="5"/>
      <c r="D118" s="5"/>
      <c r="E118" s="17"/>
      <c r="F118" s="17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>
      <c r="A119" s="5"/>
      <c r="B119" s="5"/>
      <c r="C119" s="5"/>
      <c r="D119" s="5"/>
      <c r="E119" s="17"/>
      <c r="F119" s="17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>
      <c r="A120" s="5"/>
      <c r="B120" s="5"/>
      <c r="C120" s="5"/>
      <c r="D120" s="5"/>
      <c r="E120" s="17"/>
      <c r="F120" s="17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>
      <c r="A121" s="5"/>
      <c r="B121" s="5"/>
      <c r="C121" s="5"/>
      <c r="D121" s="5"/>
      <c r="E121" s="17"/>
      <c r="F121" s="17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>
      <c r="A122" s="5"/>
      <c r="B122" s="5"/>
      <c r="C122" s="5"/>
      <c r="D122" s="5"/>
      <c r="E122" s="17"/>
      <c r="F122" s="17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>
      <c r="A123" s="5"/>
      <c r="B123" s="5"/>
      <c r="C123" s="5"/>
      <c r="D123" s="5"/>
      <c r="E123" s="17"/>
      <c r="F123" s="17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>
      <c r="A124" s="5"/>
      <c r="B124" s="5"/>
      <c r="C124" s="5"/>
      <c r="D124" s="5"/>
      <c r="E124" s="17"/>
      <c r="F124" s="17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>
      <c r="A125" s="5"/>
      <c r="B125" s="5"/>
      <c r="C125" s="5"/>
      <c r="D125" s="5"/>
      <c r="E125" s="17"/>
      <c r="F125" s="17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>
      <c r="A126" s="5"/>
      <c r="B126" s="5"/>
      <c r="C126" s="5"/>
      <c r="D126" s="5"/>
      <c r="E126" s="17"/>
      <c r="F126" s="17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>
      <c r="A127" s="5"/>
      <c r="B127" s="5"/>
      <c r="C127" s="5"/>
      <c r="D127" s="5"/>
      <c r="E127" s="17"/>
      <c r="F127" s="17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>
      <c r="A128" s="5"/>
      <c r="B128" s="5"/>
      <c r="C128" s="5"/>
      <c r="D128" s="5"/>
      <c r="E128" s="17"/>
      <c r="F128" s="17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>
      <c r="A129" s="5"/>
      <c r="B129" s="5"/>
      <c r="C129" s="5"/>
      <c r="D129" s="5"/>
      <c r="E129" s="17"/>
      <c r="F129" s="17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>
      <c r="A130" s="5"/>
      <c r="B130" s="5"/>
      <c r="C130" s="5"/>
      <c r="D130" s="5"/>
      <c r="E130" s="17"/>
      <c r="F130" s="17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>
      <c r="A131" s="5"/>
      <c r="B131" s="5"/>
      <c r="C131" s="5"/>
      <c r="D131" s="5"/>
      <c r="E131" s="17"/>
      <c r="F131" s="17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>
      <c r="A132" s="5"/>
      <c r="B132" s="5"/>
      <c r="C132" s="5"/>
      <c r="D132" s="5"/>
      <c r="E132" s="17"/>
      <c r="F132" s="17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>
      <c r="A133" s="5"/>
      <c r="B133" s="5"/>
      <c r="C133" s="5"/>
      <c r="D133" s="5"/>
      <c r="E133" s="17"/>
      <c r="F133" s="17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>
      <c r="A134" s="5"/>
      <c r="B134" s="5"/>
      <c r="C134" s="5"/>
      <c r="D134" s="5"/>
      <c r="E134" s="17"/>
      <c r="F134" s="17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>
      <c r="A135" s="5"/>
      <c r="B135" s="5"/>
      <c r="C135" s="5"/>
      <c r="D135" s="5"/>
      <c r="E135" s="17"/>
      <c r="F135" s="17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>
      <c r="A136" s="5"/>
      <c r="B136" s="5"/>
      <c r="C136" s="5"/>
      <c r="D136" s="5"/>
      <c r="E136" s="17"/>
      <c r="F136" s="17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>
      <c r="A137" s="5"/>
      <c r="B137" s="5"/>
      <c r="C137" s="5"/>
      <c r="D137" s="5"/>
      <c r="E137" s="17"/>
      <c r="F137" s="17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>
      <c r="A138" s="5"/>
      <c r="B138" s="5"/>
      <c r="C138" s="5"/>
      <c r="D138" s="5"/>
      <c r="E138" s="17"/>
      <c r="F138" s="17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>
      <c r="A139" s="5"/>
      <c r="B139" s="5"/>
      <c r="C139" s="5"/>
      <c r="D139" s="5"/>
      <c r="E139" s="17"/>
      <c r="F139" s="17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>
      <c r="A140" s="5"/>
      <c r="B140" s="5"/>
      <c r="C140" s="5"/>
      <c r="D140" s="5"/>
      <c r="E140" s="17"/>
      <c r="F140" s="17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>
      <c r="A141" s="5"/>
      <c r="B141" s="5"/>
      <c r="C141" s="5"/>
      <c r="D141" s="5"/>
      <c r="E141" s="17"/>
      <c r="F141" s="17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>
      <c r="A142" s="5"/>
      <c r="B142" s="5"/>
      <c r="C142" s="5"/>
      <c r="D142" s="5"/>
      <c r="E142" s="17"/>
      <c r="F142" s="17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>
      <c r="A143" s="5"/>
      <c r="B143" s="5"/>
      <c r="C143" s="5"/>
      <c r="D143" s="5"/>
      <c r="E143" s="17"/>
      <c r="F143" s="17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>
      <c r="A144" s="5"/>
      <c r="B144" s="5"/>
      <c r="C144" s="5"/>
      <c r="D144" s="5"/>
      <c r="E144" s="17"/>
      <c r="F144" s="17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>
      <c r="A145" s="5"/>
      <c r="B145" s="5"/>
      <c r="C145" s="5"/>
      <c r="D145" s="5"/>
      <c r="E145" s="17"/>
      <c r="F145" s="17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>
      <c r="A146" s="5"/>
      <c r="B146" s="5"/>
      <c r="C146" s="5"/>
      <c r="D146" s="5"/>
      <c r="E146" s="17"/>
      <c r="F146" s="17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>
      <c r="A147" s="5"/>
      <c r="B147" s="5"/>
      <c r="C147" s="5"/>
      <c r="D147" s="5"/>
      <c r="E147" s="17"/>
      <c r="F147" s="17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>
      <c r="A148" s="5"/>
      <c r="B148" s="5"/>
      <c r="C148" s="5"/>
      <c r="D148" s="5"/>
      <c r="E148" s="17"/>
      <c r="F148" s="17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>
      <c r="A149" s="5"/>
      <c r="B149" s="5"/>
      <c r="C149" s="5"/>
      <c r="D149" s="5"/>
      <c r="E149" s="17"/>
      <c r="F149" s="17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>
      <c r="A150" s="5"/>
      <c r="B150" s="5"/>
      <c r="C150" s="5"/>
      <c r="D150" s="5"/>
      <c r="E150" s="17"/>
      <c r="F150" s="17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>
      <c r="A151" s="5"/>
      <c r="B151" s="5"/>
      <c r="C151" s="5"/>
      <c r="D151" s="5"/>
      <c r="E151" s="17"/>
      <c r="F151" s="17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>
      <c r="A152" s="5"/>
      <c r="B152" s="5"/>
      <c r="C152" s="5"/>
      <c r="D152" s="5"/>
      <c r="E152" s="17"/>
      <c r="F152" s="17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>
      <c r="A153" s="5"/>
      <c r="B153" s="5"/>
      <c r="C153" s="5"/>
      <c r="D153" s="5"/>
      <c r="E153" s="17"/>
      <c r="F153" s="17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>
      <c r="A154" s="5"/>
      <c r="B154" s="5"/>
      <c r="C154" s="5"/>
      <c r="D154" s="5"/>
      <c r="E154" s="17"/>
      <c r="F154" s="17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>
      <c r="A155" s="5"/>
      <c r="B155" s="5"/>
      <c r="C155" s="5"/>
      <c r="D155" s="5"/>
      <c r="E155" s="17"/>
      <c r="F155" s="17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>
      <c r="A156" s="5"/>
      <c r="B156" s="5"/>
      <c r="C156" s="5"/>
      <c r="D156" s="5"/>
      <c r="E156" s="17"/>
      <c r="F156" s="17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>
      <c r="A157" s="5"/>
      <c r="B157" s="5"/>
      <c r="C157" s="5"/>
      <c r="D157" s="5"/>
      <c r="E157" s="17"/>
      <c r="F157" s="17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>
      <c r="A158" s="5"/>
      <c r="B158" s="5"/>
      <c r="C158" s="5"/>
      <c r="D158" s="5"/>
      <c r="E158" s="17"/>
      <c r="F158" s="17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>
      <c r="A159" s="5"/>
      <c r="B159" s="5"/>
      <c r="C159" s="5"/>
      <c r="D159" s="5"/>
      <c r="E159" s="17"/>
      <c r="F159" s="17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>
      <c r="A160" s="5"/>
      <c r="B160" s="5"/>
      <c r="C160" s="5"/>
      <c r="D160" s="5"/>
      <c r="E160" s="17"/>
      <c r="F160" s="17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>
      <c r="A161" s="5"/>
      <c r="B161" s="5"/>
      <c r="C161" s="5"/>
      <c r="D161" s="5"/>
      <c r="E161" s="17"/>
      <c r="F161" s="17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>
      <c r="A162" s="5"/>
      <c r="B162" s="5"/>
      <c r="C162" s="5"/>
      <c r="D162" s="5"/>
      <c r="E162" s="17"/>
      <c r="F162" s="17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>
      <c r="A163" s="5"/>
      <c r="B163" s="5"/>
      <c r="C163" s="5"/>
      <c r="D163" s="5"/>
      <c r="E163" s="17"/>
      <c r="F163" s="17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>
      <c r="A164" s="5"/>
      <c r="B164" s="5"/>
      <c r="C164" s="5"/>
      <c r="D164" s="5"/>
      <c r="E164" s="17"/>
      <c r="F164" s="17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>
      <c r="A165" s="5"/>
      <c r="B165" s="5"/>
      <c r="C165" s="5"/>
      <c r="D165" s="5"/>
      <c r="E165" s="17"/>
      <c r="F165" s="17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>
      <c r="A166" s="5"/>
      <c r="B166" s="5"/>
      <c r="C166" s="5"/>
      <c r="D166" s="5"/>
      <c r="E166" s="17"/>
      <c r="F166" s="17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>
      <c r="A167" s="5"/>
      <c r="B167" s="5"/>
      <c r="C167" s="5"/>
      <c r="D167" s="5"/>
      <c r="E167" s="17"/>
      <c r="F167" s="17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>
      <c r="A168" s="5"/>
      <c r="B168" s="5"/>
      <c r="C168" s="5"/>
      <c r="D168" s="5"/>
      <c r="E168" s="17"/>
      <c r="F168" s="17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>
      <c r="A169" s="5"/>
      <c r="B169" s="5"/>
      <c r="C169" s="5"/>
      <c r="D169" s="5"/>
      <c r="E169" s="17"/>
      <c r="F169" s="17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>
      <c r="A170" s="5"/>
      <c r="B170" s="5"/>
      <c r="C170" s="5"/>
      <c r="D170" s="5"/>
      <c r="E170" s="17"/>
      <c r="F170" s="17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>
      <c r="A171" s="5"/>
      <c r="B171" s="5"/>
      <c r="C171" s="5"/>
      <c r="D171" s="5"/>
      <c r="E171" s="17"/>
      <c r="F171" s="17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>
      <c r="A172" s="5"/>
      <c r="B172" s="5"/>
      <c r="C172" s="5"/>
      <c r="D172" s="5"/>
      <c r="E172" s="17"/>
      <c r="F172" s="17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>
      <c r="A173" s="5"/>
      <c r="B173" s="5"/>
      <c r="C173" s="5"/>
      <c r="D173" s="5"/>
      <c r="E173" s="17"/>
      <c r="F173" s="17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>
      <c r="A174" s="5"/>
      <c r="B174" s="5"/>
      <c r="C174" s="5"/>
      <c r="D174" s="5"/>
      <c r="E174" s="17"/>
      <c r="F174" s="17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>
      <c r="A175" s="5"/>
      <c r="B175" s="5"/>
      <c r="C175" s="5"/>
      <c r="D175" s="5"/>
      <c r="E175" s="17"/>
      <c r="F175" s="17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>
      <c r="A176" s="5"/>
      <c r="B176" s="5"/>
      <c r="C176" s="5"/>
      <c r="D176" s="5"/>
      <c r="E176" s="17"/>
      <c r="F176" s="17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>
      <c r="A177" s="5"/>
      <c r="B177" s="5"/>
      <c r="C177" s="5"/>
      <c r="D177" s="5"/>
      <c r="E177" s="17"/>
      <c r="F177" s="17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>
      <c r="A178" s="5"/>
      <c r="B178" s="5"/>
      <c r="C178" s="5"/>
      <c r="D178" s="5"/>
      <c r="E178" s="17"/>
      <c r="F178" s="17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>
      <c r="A179" s="5"/>
      <c r="B179" s="5"/>
      <c r="C179" s="5"/>
      <c r="D179" s="5"/>
      <c r="E179" s="17"/>
      <c r="F179" s="17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>
      <c r="A180" s="5"/>
      <c r="B180" s="5"/>
      <c r="C180" s="5"/>
      <c r="D180" s="5"/>
      <c r="E180" s="17"/>
      <c r="F180" s="17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>
      <c r="A181" s="5"/>
      <c r="B181" s="5"/>
      <c r="C181" s="5"/>
      <c r="D181" s="5"/>
      <c r="E181" s="17"/>
      <c r="F181" s="17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>
      <c r="A182" s="5"/>
      <c r="B182" s="5"/>
      <c r="C182" s="5"/>
      <c r="D182" s="5"/>
      <c r="E182" s="17"/>
      <c r="F182" s="17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>
      <c r="A183" s="5"/>
      <c r="B183" s="5"/>
      <c r="C183" s="5"/>
      <c r="D183" s="5"/>
      <c r="E183" s="17"/>
      <c r="F183" s="17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>
      <c r="A184" s="5"/>
      <c r="B184" s="5"/>
      <c r="C184" s="5"/>
      <c r="D184" s="5"/>
      <c r="E184" s="17"/>
      <c r="F184" s="17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>
      <c r="A185" s="5"/>
      <c r="B185" s="5"/>
      <c r="C185" s="5"/>
      <c r="D185" s="5"/>
      <c r="E185" s="17"/>
      <c r="F185" s="17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>
      <c r="A186" s="5"/>
      <c r="B186" s="5"/>
      <c r="C186" s="5"/>
      <c r="D186" s="5"/>
      <c r="E186" s="17"/>
      <c r="F186" s="17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>
      <c r="A187" s="5"/>
      <c r="B187" s="5"/>
      <c r="C187" s="5"/>
      <c r="D187" s="5"/>
      <c r="E187" s="17"/>
      <c r="F187" s="17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>
      <c r="A188" s="5"/>
      <c r="B188" s="5"/>
      <c r="C188" s="5"/>
      <c r="D188" s="5"/>
      <c r="E188" s="17"/>
      <c r="F188" s="17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>
      <c r="A189" s="5"/>
      <c r="B189" s="5"/>
      <c r="C189" s="5"/>
      <c r="D189" s="5"/>
      <c r="E189" s="17"/>
      <c r="F189" s="17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>
      <c r="A190" s="5"/>
      <c r="B190" s="5"/>
      <c r="C190" s="5"/>
      <c r="D190" s="5"/>
      <c r="E190" s="17"/>
      <c r="F190" s="17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>
      <c r="A191" s="5"/>
      <c r="B191" s="5"/>
      <c r="C191" s="5"/>
      <c r="D191" s="5"/>
      <c r="E191" s="17"/>
      <c r="F191" s="17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>
      <c r="A192" s="5"/>
      <c r="B192" s="5"/>
      <c r="C192" s="5"/>
      <c r="D192" s="5"/>
      <c r="E192" s="17"/>
      <c r="F192" s="17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>
      <c r="A193" s="5"/>
      <c r="B193" s="5"/>
      <c r="C193" s="5"/>
      <c r="D193" s="5"/>
      <c r="E193" s="17"/>
      <c r="F193" s="17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>
      <c r="A194" s="5"/>
      <c r="B194" s="5"/>
      <c r="C194" s="5"/>
      <c r="D194" s="5"/>
      <c r="E194" s="17"/>
      <c r="F194" s="17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>
      <c r="A195" s="5"/>
      <c r="B195" s="5"/>
      <c r="C195" s="5"/>
      <c r="D195" s="5"/>
      <c r="E195" s="17"/>
      <c r="F195" s="17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>
      <c r="A196" s="5"/>
      <c r="B196" s="5"/>
      <c r="C196" s="5"/>
      <c r="D196" s="5"/>
      <c r="E196" s="17"/>
      <c r="F196" s="17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>
      <c r="A197" s="5"/>
      <c r="B197" s="5"/>
      <c r="C197" s="5"/>
      <c r="D197" s="5"/>
      <c r="E197" s="17"/>
      <c r="F197" s="17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>
      <c r="A198" s="5"/>
      <c r="B198" s="5"/>
      <c r="C198" s="5"/>
      <c r="D198" s="5"/>
      <c r="E198" s="17"/>
      <c r="F198" s="17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>
      <c r="A199" s="5"/>
      <c r="B199" s="5"/>
      <c r="C199" s="5"/>
      <c r="D199" s="5"/>
      <c r="E199" s="17"/>
      <c r="F199" s="17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>
      <c r="A200" s="5"/>
      <c r="B200" s="5"/>
      <c r="C200" s="5"/>
      <c r="D200" s="5"/>
      <c r="E200" s="17"/>
      <c r="F200" s="17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>
      <c r="A201" s="5"/>
      <c r="B201" s="5"/>
      <c r="C201" s="5"/>
      <c r="D201" s="5"/>
      <c r="E201" s="17"/>
      <c r="F201" s="17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>
      <c r="A202" s="5"/>
      <c r="B202" s="5"/>
      <c r="C202" s="5"/>
      <c r="D202" s="5"/>
      <c r="E202" s="17"/>
      <c r="F202" s="17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>
      <c r="A203" s="5"/>
      <c r="B203" s="5"/>
      <c r="C203" s="5"/>
      <c r="D203" s="5"/>
      <c r="E203" s="17"/>
      <c r="F203" s="17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>
      <c r="A204" s="5"/>
      <c r="B204" s="5"/>
      <c r="C204" s="5"/>
      <c r="D204" s="5"/>
      <c r="E204" s="17"/>
      <c r="F204" s="17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>
      <c r="A205" s="5"/>
      <c r="B205" s="5"/>
      <c r="C205" s="5"/>
      <c r="D205" s="5"/>
      <c r="E205" s="17"/>
      <c r="F205" s="17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>
      <c r="A206" s="5"/>
      <c r="B206" s="5"/>
      <c r="C206" s="5"/>
      <c r="D206" s="5"/>
      <c r="E206" s="17"/>
      <c r="F206" s="17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>
      <c r="A207" s="5"/>
      <c r="B207" s="5"/>
      <c r="C207" s="5"/>
      <c r="D207" s="5"/>
      <c r="E207" s="17"/>
      <c r="F207" s="17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>
      <c r="A208" s="5"/>
      <c r="B208" s="5"/>
      <c r="C208" s="5"/>
      <c r="D208" s="5"/>
      <c r="E208" s="17"/>
      <c r="F208" s="17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>
      <c r="A209" s="5"/>
      <c r="B209" s="5"/>
      <c r="C209" s="5"/>
      <c r="D209" s="5"/>
      <c r="E209" s="17"/>
      <c r="F209" s="17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>
      <c r="A210" s="5"/>
      <c r="B210" s="5"/>
      <c r="C210" s="5"/>
      <c r="D210" s="5"/>
      <c r="E210" s="17"/>
      <c r="F210" s="17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>
      <c r="A211" s="5"/>
      <c r="B211" s="5"/>
      <c r="C211" s="5"/>
      <c r="D211" s="5"/>
      <c r="E211" s="17"/>
      <c r="F211" s="17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>
      <c r="A212" s="5"/>
      <c r="B212" s="5"/>
      <c r="C212" s="5"/>
      <c r="D212" s="5"/>
      <c r="E212" s="17"/>
      <c r="F212" s="17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>
      <c r="A213" s="5"/>
      <c r="B213" s="5"/>
      <c r="C213" s="5"/>
      <c r="D213" s="5"/>
      <c r="E213" s="17"/>
      <c r="F213" s="17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>
      <c r="A214" s="5"/>
      <c r="B214" s="5"/>
      <c r="C214" s="5"/>
      <c r="D214" s="5"/>
      <c r="E214" s="17"/>
      <c r="F214" s="17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>
      <c r="A215" s="5"/>
      <c r="B215" s="5"/>
      <c r="C215" s="5"/>
      <c r="D215" s="5"/>
      <c r="E215" s="17"/>
      <c r="F215" s="17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>
      <c r="A216" s="5"/>
      <c r="B216" s="5"/>
      <c r="C216" s="5"/>
      <c r="D216" s="5"/>
      <c r="E216" s="17"/>
      <c r="F216" s="17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>
      <c r="A217" s="5"/>
      <c r="B217" s="5"/>
      <c r="C217" s="5"/>
      <c r="D217" s="5"/>
      <c r="E217" s="17"/>
      <c r="F217" s="17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>
      <c r="A218" s="5"/>
      <c r="B218" s="5"/>
      <c r="C218" s="5"/>
      <c r="D218" s="5"/>
      <c r="E218" s="17"/>
      <c r="F218" s="17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>
      <c r="A219" s="5"/>
      <c r="B219" s="5"/>
      <c r="C219" s="5"/>
      <c r="D219" s="5"/>
      <c r="E219" s="17"/>
      <c r="F219" s="17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>
      <c r="A220" s="5"/>
      <c r="B220" s="5"/>
      <c r="C220" s="5"/>
      <c r="D220" s="5"/>
      <c r="E220" s="17"/>
      <c r="F220" s="17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>
      <c r="A221" s="5"/>
      <c r="B221" s="5"/>
      <c r="C221" s="5"/>
      <c r="D221" s="5"/>
      <c r="E221" s="17"/>
      <c r="F221" s="17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>
      <c r="A222" s="5"/>
      <c r="B222" s="5"/>
      <c r="C222" s="5"/>
      <c r="D222" s="5"/>
      <c r="E222" s="17"/>
      <c r="F222" s="17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>
      <c r="A223" s="5"/>
      <c r="B223" s="5"/>
      <c r="C223" s="5"/>
      <c r="D223" s="5"/>
      <c r="E223" s="17"/>
      <c r="F223" s="17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>
      <c r="A224" s="5"/>
      <c r="B224" s="5"/>
      <c r="C224" s="5"/>
      <c r="D224" s="5"/>
      <c r="E224" s="17"/>
      <c r="F224" s="17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>
      <c r="A225" s="5"/>
      <c r="B225" s="5"/>
      <c r="C225" s="5"/>
      <c r="D225" s="5"/>
      <c r="E225" s="17"/>
      <c r="F225" s="17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>
      <c r="A226" s="5"/>
      <c r="B226" s="5"/>
      <c r="C226" s="5"/>
      <c r="D226" s="5"/>
      <c r="E226" s="17"/>
      <c r="F226" s="17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>
      <c r="A227" s="5"/>
      <c r="B227" s="5"/>
      <c r="C227" s="5"/>
      <c r="D227" s="5"/>
      <c r="E227" s="17"/>
      <c r="F227" s="17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>
      <c r="A228" s="5"/>
      <c r="B228" s="5"/>
      <c r="C228" s="5"/>
      <c r="D228" s="5"/>
      <c r="E228" s="17"/>
      <c r="F228" s="17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</sheetData>
  <mergeCells count="13">
    <mergeCell ref="A1:F1"/>
    <mergeCell ref="A3:F3"/>
    <mergeCell ref="A4:F4"/>
    <mergeCell ref="A9:E9"/>
    <mergeCell ref="A10:E10"/>
    <mergeCell ref="A12:F12"/>
    <mergeCell ref="A13:F13"/>
    <mergeCell ref="A18:E18"/>
    <mergeCell ref="A19:E19"/>
    <mergeCell ref="A21:F21"/>
    <mergeCell ref="A22:F22"/>
    <mergeCell ref="A27:E27"/>
    <mergeCell ref="A28:E28"/>
  </mergeCells>
  <pageMargins left="0.786805555555556" right="0.786805555555556" top="1.05069444444444" bottom="1.05069444444444" header="0" footer="0"/>
  <pageSetup paperSize="9" scale="8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QUADRO RESUMO</vt:lpstr>
      <vt:lpstr>COZINHEIRO 44H (PICOS)</vt:lpstr>
      <vt:lpstr>AUX. DE COZINHA 44H (PICOS)</vt:lpstr>
      <vt:lpstr>EPIS</vt:lpstr>
      <vt:lpstr>UNIFORMES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CCL</cp:lastModifiedBy>
  <dcterms:created xsi:type="dcterms:W3CDTF">2023-05-30T10:38:00Z</dcterms:created>
  <dcterms:modified xsi:type="dcterms:W3CDTF">2023-11-10T14:04:20Z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0E0CAC84A6E047F1AE0E82E6EBC78D87</vt:lpwstr>
  </property>
  <property fmtid="{D5CDD505-2E9C-101B-9397-08002B2CF9AE}" pid="3" name="KSOProductBuildVer">
    <vt:lpwstr>1046-12.2.0.13266</vt:lpwstr>
  </property>
</Properties>
</file>